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1760" tabRatio="402" activeTab="1"/>
  </bookViews>
  <sheets>
    <sheet name="Orçamento" sheetId="1" r:id="rId1"/>
    <sheet name="Cronograma" sheetId="3" r:id="rId2"/>
    <sheet name="BDI" sheetId="2" r:id="rId3"/>
  </sheets>
  <definedNames>
    <definedName name="_xlnm.Print_Area" localSheetId="1">Cronograma!$B$2:$J$31</definedName>
    <definedName name="_xlnm.Print_Area" localSheetId="0">Orçamento!$B$2:$K$91</definedName>
    <definedName name="_xlnm.Print_Titles" localSheetId="0">Orçamento!$12:$16</definedName>
  </definedNames>
  <calcPr calcId="125725"/>
</workbook>
</file>

<file path=xl/calcChain.xml><?xml version="1.0" encoding="utf-8"?>
<calcChain xmlns="http://schemas.openxmlformats.org/spreadsheetml/2006/main">
  <c r="C19" i="3"/>
  <c r="B19"/>
  <c r="C18"/>
  <c r="B18"/>
  <c r="C17"/>
  <c r="B17"/>
  <c r="F32" i="2"/>
  <c r="F30"/>
  <c r="F26"/>
  <c r="F21"/>
  <c r="F18"/>
  <c r="I74" i="1"/>
  <c r="I73"/>
  <c r="I71"/>
  <c r="G70"/>
  <c r="I70" s="1"/>
  <c r="I69"/>
  <c r="I68"/>
  <c r="I67"/>
  <c r="I66"/>
  <c r="I65"/>
  <c r="G64"/>
  <c r="I64" s="1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J72" l="1"/>
  <c r="E19" i="3" s="1"/>
  <c r="J63" i="1"/>
  <c r="J17"/>
  <c r="E17" i="3" s="1"/>
  <c r="I76" i="1"/>
  <c r="I78" s="1"/>
  <c r="G19" i="3"/>
  <c r="J19" s="1"/>
  <c r="E18"/>
  <c r="I80" i="1" l="1"/>
  <c r="J76"/>
  <c r="J78" s="1"/>
  <c r="E20" i="3"/>
  <c r="G17"/>
  <c r="G18"/>
  <c r="J18" s="1"/>
  <c r="D18" l="1"/>
  <c r="E21"/>
  <c r="E22" s="1"/>
  <c r="K72" i="1"/>
  <c r="J80"/>
  <c r="K63"/>
  <c r="K17"/>
  <c r="G20" i="3"/>
  <c r="G21" s="1"/>
  <c r="J17"/>
  <c r="D19"/>
  <c r="D17"/>
  <c r="K76" i="1" l="1"/>
  <c r="J21" i="3"/>
  <c r="F23"/>
  <c r="J23" s="1"/>
  <c r="J20"/>
  <c r="D23"/>
  <c r="G22" l="1"/>
  <c r="J22" s="1"/>
</calcChain>
</file>

<file path=xl/sharedStrings.xml><?xml version="1.0" encoding="utf-8"?>
<sst xmlns="http://schemas.openxmlformats.org/spreadsheetml/2006/main" count="359" uniqueCount="240">
  <si>
    <t>GOVERNO DO ESTADO DO PIAUÍ</t>
  </si>
  <si>
    <t>SECRETARIA DE SAÚDE DO ESTADO DO PIAUÍ</t>
  </si>
  <si>
    <t>HOSPITAL GETÚLIO VARGAS</t>
  </si>
  <si>
    <t>COMISSÃO DE ENGENHARIA, ARQUITETURA E FISCALIZAÇÃO DE OBRAS</t>
  </si>
  <si>
    <r>
      <rPr>
        <b/>
        <sz val="10"/>
        <color indexed="8"/>
        <rFont val="Arial"/>
      </rPr>
      <t>Estabelecimento:</t>
    </r>
    <r>
      <rPr>
        <sz val="10"/>
        <color indexed="8"/>
        <rFont val="Arial"/>
      </rPr>
      <t xml:space="preserve"> Hospital Getúlio Vargas</t>
    </r>
  </si>
  <si>
    <r>
      <rPr>
        <b/>
        <sz val="10"/>
        <color indexed="8"/>
        <rFont val="Arial"/>
      </rPr>
      <t>Endereço</t>
    </r>
    <r>
      <rPr>
        <sz val="10"/>
        <color indexed="8"/>
        <rFont val="Arial"/>
      </rPr>
      <t>: Avenida Frei Serafim, N.º 2352, Centro, Teresina - PI</t>
    </r>
  </si>
  <si>
    <r>
      <rPr>
        <b/>
        <sz val="10"/>
        <color indexed="8"/>
        <rFont val="Arial"/>
      </rPr>
      <t>Data do orçamento:</t>
    </r>
    <r>
      <rPr>
        <sz val="10"/>
        <color indexed="8"/>
        <rFont val="Arial"/>
      </rPr>
      <t xml:space="preserve"> 05/11/2014</t>
    </r>
  </si>
  <si>
    <t>Tipo de intervenção: Reforma</t>
  </si>
  <si>
    <t>PLANILHA ORÇAMENTÁRIA</t>
  </si>
  <si>
    <t>ITEM</t>
  </si>
  <si>
    <t>SISTEMA REFERENCIAL</t>
  </si>
  <si>
    <t>CÓDIGO BASE</t>
  </si>
  <si>
    <t xml:space="preserve"> SERVIÇO</t>
  </si>
  <si>
    <t>UNIDADE</t>
  </si>
  <si>
    <t>QUANTIDADE</t>
  </si>
  <si>
    <t>VALORES</t>
  </si>
  <si>
    <t>Preço Unitário</t>
  </si>
  <si>
    <t>Preço Total</t>
  </si>
  <si>
    <t>Preço Etapa</t>
  </si>
  <si>
    <t>% da Etapa</t>
  </si>
  <si>
    <t>1.00</t>
  </si>
  <si>
    <t>ELÉTRICA</t>
  </si>
  <si>
    <t>1.01</t>
  </si>
  <si>
    <t>ALÇA PRE-FORMADA DE DISTRIBUIÇÃO DG-4542 PLP</t>
  </si>
  <si>
    <t>unid.</t>
  </si>
  <si>
    <t>1.02</t>
  </si>
  <si>
    <t>ARAME GALVANIZADO 12 BWG - 2,60MM - 48,00 G/M</t>
  </si>
  <si>
    <t>kg</t>
  </si>
  <si>
    <t>1.03</t>
  </si>
  <si>
    <t>ARMAÇÃO SECUNDARIA VERTICAL COMPLETA PARA REDE BAIXA TENSÃO.MAO DE OBRA PARA INSTALAÇÃO</t>
  </si>
  <si>
    <t>1.04</t>
  </si>
  <si>
    <t>ARRUELA QUADRADA AÇO GALV D = 50MM ESP= 3MM DFURO= 18 MM</t>
  </si>
  <si>
    <t>1.05</t>
  </si>
  <si>
    <t>ARRUELA REDONDA FG DIAM EXT= 35MM ESP= 3MM DIAM FURO= 18MM</t>
  </si>
  <si>
    <t>1.06</t>
  </si>
  <si>
    <t>73860/017</t>
  </si>
  <si>
    <t>CABO DE COBRE ISOLADO PVC RESISTENTE A CHAMA 450/750 V 120 MM2 FORNECIMENTO E INSTALAÇÃO</t>
  </si>
  <si>
    <t>m</t>
  </si>
  <si>
    <t>1.07</t>
  </si>
  <si>
    <t>73860/011</t>
  </si>
  <si>
    <t>CABO DE COBRE ISOLADO PVC RESISTENTE A CHAMA 450/750 V 10 MM2 FORNECIMENTO E INSTALAÇÃO</t>
  </si>
  <si>
    <t>1.08</t>
  </si>
  <si>
    <t>CABO DE ALUMÍNIO C/ ALMA DE AÇO, BITOLA 4AWG</t>
  </si>
  <si>
    <t>1.09</t>
  </si>
  <si>
    <t>CABO DE COBRE NU 35 MM2</t>
  </si>
  <si>
    <t>1.10</t>
  </si>
  <si>
    <t>CAIXA DE MEDIÇÃO PADRÃO CONCESSIONÁRIA LOCAL ALTA TENSAO-FORNECIMENTO E INSTALAÇÃO</t>
  </si>
  <si>
    <t>1.11</t>
  </si>
  <si>
    <t>CANTONEIRA "L" EM FERRO GALVANIZADO 1X1/8"</t>
  </si>
  <si>
    <t>1.12</t>
  </si>
  <si>
    <t>74131/006</t>
  </si>
  <si>
    <t>QUADRO DE DISTRIBUIÇÃO DE ENERGIA EM CHAPA METÁLICA, DE EMBUTIR, COM PORTA, PARA 32 DISJUNTORES TERMOMAGNÉTICOS MONOPOLARES, SEM DISPOSITIVO PARA CHAVE GERAL, COM BARRAMENTO TRIFÁSICO E NEUTRO, FORNECIMENTO E INSTALAÇÃO</t>
  </si>
  <si>
    <t>1.13</t>
  </si>
  <si>
    <t>73780/001</t>
  </si>
  <si>
    <t>CHAVE FUSÍVEL UNIPOLAR, 15KV - 100A, EQUIPADA COM COMANDO PARA HASTE DE MANOBRA . FORNECIMENTO E INSTALAÇÃO.</t>
  </si>
  <si>
    <t>1.14</t>
  </si>
  <si>
    <t>73782/003</t>
  </si>
  <si>
    <t>TERMINAL A PRESSÃO REFORÇADO PARA CONEXÃO DE CABO DE COBRE A BARRA, CABO 95 E 120MM2 - FORNECIMENTO E INSTALAÇÃO</t>
  </si>
  <si>
    <t>1.15</t>
  </si>
  <si>
    <t>CONECTOR PARAFUSO FENDIDO C/ SEPARADOR DE CABOS BIMETALICOS DE COBRE P/ CABO 70MM2</t>
  </si>
  <si>
    <t>1.16</t>
  </si>
  <si>
    <t>CONECTOR PARAFUSO FENDIDO "SPLIT-BOLT" - PARA CABO DE 35MM2 - FORNECER E INSTALAR</t>
  </si>
  <si>
    <t>1.17</t>
  </si>
  <si>
    <t>CONECTOR PARAFUSO FENDIDO P/ CABO 35MM2</t>
  </si>
  <si>
    <t>1.18</t>
  </si>
  <si>
    <t>73767/001</t>
  </si>
  <si>
    <t>GRAMPO PARALELO EM ALUMÍNIO FUNDIDO OU ESTRUDADO DE 2 PARAFUSOS, PARA CABO DE 6 A 50 MM2, PASTA ANTIOXIDANTE. FORNEC E INSTALAÇÃO</t>
  </si>
  <si>
    <t>1.19</t>
  </si>
  <si>
    <t>C1025</t>
  </si>
  <si>
    <t>CURVA P/ ELETRODUTO PVC ROSCÁVEL D=75mm (2 1/2")</t>
  </si>
  <si>
    <t>1.20</t>
  </si>
  <si>
    <t>C1027</t>
  </si>
  <si>
    <t>CURVA P/ ELETRODUTO PVC ROSCÁVEL D=110mm (4")</t>
  </si>
  <si>
    <t>1.21</t>
  </si>
  <si>
    <t>74130/007</t>
  </si>
  <si>
    <t>DISJUNTOR TERMOMAGNÉTICO TRIPOLAR EM CAIXA MOLDADA 250A 600V, FORNECIMENTO E INSTALAÇÃO</t>
  </si>
  <si>
    <t>1.22</t>
  </si>
  <si>
    <t>74130/010</t>
  </si>
  <si>
    <t>DISJUNTOR TERMOMAGNÉTICO TRIPOLAR EM CAIXA MOLDADA 175 A 225A 240V, FORNECIMENTO E INSTALAÇÃO</t>
  </si>
  <si>
    <t>1.23</t>
  </si>
  <si>
    <t>73976/003</t>
  </si>
  <si>
    <t>TUBO DE AÇO GALVANIZADO, SEM CONEXÕES COM COSTURA Ø20MM (3/4") - FORNECIMENTO E INSTALAÇÃO</t>
  </si>
  <si>
    <t>1.24</t>
  </si>
  <si>
    <t>ELETRODUTO DE PVC RÍGIDO ROSCÁVEL 75MM (3"), FORNECIMENTO E INSTALAÇÃO</t>
  </si>
  <si>
    <t>1.25</t>
  </si>
  <si>
    <t>ELETRODUTO DE PVC RÍGIDO ROSCÁVEL 100MM (4"), FORNECIMENTO E INSTALAÇÃO</t>
  </si>
  <si>
    <t>1.26</t>
  </si>
  <si>
    <t>CABO DE COBRE NU 10 MM2</t>
  </si>
  <si>
    <t>1.27</t>
  </si>
  <si>
    <t>GUINDASTE TIPO MUNCK CAP 5T MONTADO EM CAMINHÃO CARROCERIA (LOCAÇÃO COM OPERADOR, COMBUSTÍVEL E MANUTENÇÃO)</t>
  </si>
  <si>
    <t>H</t>
  </si>
  <si>
    <t>1.28</t>
  </si>
  <si>
    <t>HASTE COPPERWELD 5/8 X 3,0M COM CONECTOR</t>
  </si>
  <si>
    <t>1.29</t>
  </si>
  <si>
    <t>ISOLADOR ROLDANA DE PORCELANA VIDRADA PIBT72X72</t>
  </si>
  <si>
    <t>1.30</t>
  </si>
  <si>
    <t>ISOLADOR DE SUSPENSÃO (DISCO) TP CAVILHA CLASSE 15KV - 6''. FORNECIMENTO E INSTALAÇÃO</t>
  </si>
  <si>
    <t>1.31</t>
  </si>
  <si>
    <t>73781/02</t>
  </si>
  <si>
    <t>ISOLADOR DE PINO TP HI-POT CILÍNDRICO CLASSE 15KV. FORNECIMENTO E INSTALAÇÃO</t>
  </si>
  <si>
    <t>1.32</t>
  </si>
  <si>
    <t>LUVA P/ ELETRODUTO ESMALTADO PESADO 4"</t>
  </si>
  <si>
    <t>1.33</t>
  </si>
  <si>
    <t>SAPATILHA EM AÇO GALV P/ CABOS DN ATE 5/8"</t>
  </si>
  <si>
    <t>1.34</t>
  </si>
  <si>
    <t>PARAFUSO FRANCES M16(D=16MM) X 45MM CAB ABAULADA - ZINCAGEM A FOGO</t>
  </si>
  <si>
    <t>1.35</t>
  </si>
  <si>
    <t>PARAFUSO M16 (ROSCA DUPLA D=16MM) X 300MM - ZINCAGEM A FOGO</t>
  </si>
  <si>
    <t>1.36</t>
  </si>
  <si>
    <t>PARAFUSO M16 (ROSCA DUPLA D=16MM) X 400MM - ZINCAGEM A FOGO</t>
  </si>
  <si>
    <t>1.37</t>
  </si>
  <si>
    <t>PARAFUSO M16 (ROSCA DUPLA D=16MM) X 500MM - ZINCAGEM A FOGO</t>
  </si>
  <si>
    <t>1.38</t>
  </si>
  <si>
    <t>PARA-RAIOS DE DISTRIBUIÇÃO TIPO VÁLVULA DE OXIDO DE ZINCO, TENSÃO NOMINAL 30KV, 10KA</t>
  </si>
  <si>
    <t>1.39</t>
  </si>
  <si>
    <t>73781/002</t>
  </si>
  <si>
    <t>PINO P/ ISOLADOR M16X19X320MM 25KV</t>
  </si>
  <si>
    <t>1.40</t>
  </si>
  <si>
    <t>PORCA OLHAL AÇO P/ PARAFUSO C/ DIAM NOMINAL DE 16MM</t>
  </si>
  <si>
    <t>1.41</t>
  </si>
  <si>
    <t>73783/010</t>
  </si>
  <si>
    <t>POSTE CONCRETO CIRCULAR 11,0M - 600KG</t>
  </si>
  <si>
    <t>1.42</t>
  </si>
  <si>
    <t>CINTA PARA INSTALAÇÃO DE TRANSFORMADOR EM POSTE DE CONCRETO DIAM 210MM</t>
  </si>
  <si>
    <t>1.43</t>
  </si>
  <si>
    <t>TERMINAL OU CONECTOR DE PRESSÃO - PARA CABO 120MM2 - FORNECIMENTO E INSTALAÇÃO</t>
  </si>
  <si>
    <t>1.44</t>
  </si>
  <si>
    <t>C2518</t>
  </si>
  <si>
    <t>TRANSFORMADOR DE CORRENTE FM QD  -  FAIXA 50 A 250/5A</t>
  </si>
  <si>
    <t>1.45</t>
  </si>
  <si>
    <t>73857/004</t>
  </si>
  <si>
    <t>TRANSFORMADOR DISTRIBUIÇÃO 225KVA TRIFÁSICO 60HZ CLASSE 15KV IMERSO EM ÓLEO MINERAL FORNECIMENTO E INSTALAÇÃO</t>
  </si>
  <si>
    <t>2.00</t>
  </si>
  <si>
    <t>OBRAS CIVIS</t>
  </si>
  <si>
    <t>2.01</t>
  </si>
  <si>
    <t>73965/001</t>
  </si>
  <si>
    <t>ESCAVAÇÃO MANUAL DE LAVAS - FUNDAÇÕES RASAS</t>
  </si>
  <si>
    <t>m3</t>
  </si>
  <si>
    <t>2.02</t>
  </si>
  <si>
    <t>REATERRO DE VALA COM MATERIAL GRANULAR REAPROVEITADO ADENSADO E VIBRADO</t>
  </si>
  <si>
    <t>2.03</t>
  </si>
  <si>
    <t>73935/002</t>
  </si>
  <si>
    <t>ALVENARIA EM TIJOLO CERÂMICO FURADO 10X20X20CM, 1 VEZ, ASSENTADO EM ARGAMASSA TRAÇO 1:5 (CIMENTO E AREIA), E=1CM</t>
  </si>
  <si>
    <t>m2</t>
  </si>
  <si>
    <t>2.04</t>
  </si>
  <si>
    <t>74001/001</t>
  </si>
  <si>
    <t>REBOCO PARA PAREDES ARGAMASSA TRAÇO 1:4,5 (CAL E AREIA FINA PENEIRADA), ESPESSURA 0,5CM, PREPARO MECÂNICO</t>
  </si>
  <si>
    <t>2.05</t>
  </si>
  <si>
    <t>74141/001</t>
  </si>
  <si>
    <t>LAJE PRE-MOLD BETA 11 P/1KN/M2 VÃOS 4,40M/INCL VIGOTAS TIJOLOS ARMADURA NEGATIVA CAPEAMENTO 3CM CONCRETO 20MPA ESCORAMENTO MATERIAL E MAO DE OBRA.</t>
  </si>
  <si>
    <t>2.06</t>
  </si>
  <si>
    <t>73892/001</t>
  </si>
  <si>
    <t>EXECUÇÃO DE CALÇADA EM CONCRETO NÃO ESTRUTURAL, COM USO DE SEIXO ROLADO, PREPARO MECÂNICO, E ESPESSURA DE 7CM</t>
  </si>
  <si>
    <t>2.07</t>
  </si>
  <si>
    <t>73753/001</t>
  </si>
  <si>
    <t>IMPERMEABILIZAÇÃO COM MANTA ASFALTICA ESPESSURA 3MM PROTEGIDA COM FILME DE ALUMÍNIO GOFRADO ESPESSURA 0,8MM, INCLUSO EMULSÃO ASFALTICA</t>
  </si>
  <si>
    <t>2.08</t>
  </si>
  <si>
    <t>73790/001</t>
  </si>
  <si>
    <t>RETIRADA, LIMPEZA E REASSENTAMENTO DE PARALELEPÍPEDO SOBRE COLCHÃO DE PO DE PEDRA ESPESSURA 10CM, REJUNTADO COM BETUME E PEDRISCO, CONSIDERANDO APROVEITAMENTO DO PARALELEPÍPEDO</t>
  </si>
  <si>
    <t>3.00</t>
  </si>
  <si>
    <t>PROJETO EXECUTIVO</t>
  </si>
  <si>
    <t>3.01</t>
  </si>
  <si>
    <t>ENGENHEIRO OU ARQUITETO / PLENO - DE OBRA</t>
  </si>
  <si>
    <t>h</t>
  </si>
  <si>
    <t>3.02</t>
  </si>
  <si>
    <t>ELETROTÉCNICO</t>
  </si>
  <si>
    <t>VALOR TOTAL DA PLANILHA SEM BDI</t>
  </si>
  <si>
    <t>VALOR TOTAL DA PLANILHA COM BDI</t>
  </si>
  <si>
    <t>Marcus David da Silva Holanda</t>
  </si>
  <si>
    <t>Engenheiro Eletricista</t>
  </si>
  <si>
    <t>CREA - PI N.º 190.243.267-3</t>
  </si>
  <si>
    <r>
      <rPr>
        <b/>
        <sz val="10"/>
        <color indexed="8"/>
        <rFont val="Arial"/>
      </rPr>
      <t>Serviço:</t>
    </r>
    <r>
      <rPr>
        <sz val="10"/>
        <color indexed="8"/>
        <rFont val="Arial"/>
      </rPr>
      <t xml:space="preserve"> Fornecimento e instalação de subestação área de 225KVA para demanda da climatização das unidades de internações do Hospital Getúlio Vargas</t>
    </r>
  </si>
  <si>
    <t>CÁLCULO DO BDI</t>
  </si>
  <si>
    <t>ÍTEM</t>
  </si>
  <si>
    <t>DISCRIMINAÇÃO</t>
  </si>
  <si>
    <t>%</t>
  </si>
  <si>
    <t>GRUPO A</t>
  </si>
  <si>
    <t>DESPESAS ADMINISTRATIVAS</t>
  </si>
  <si>
    <t>A-1</t>
  </si>
  <si>
    <t>Administração Central</t>
  </si>
  <si>
    <t>Total Grupo A</t>
  </si>
  <si>
    <t>GRUPO B</t>
  </si>
  <si>
    <t xml:space="preserve">LUCRO </t>
  </si>
  <si>
    <t>B-1</t>
  </si>
  <si>
    <t>Lucro bruto</t>
  </si>
  <si>
    <t>Total Grupo B</t>
  </si>
  <si>
    <t>GRUPO C</t>
  </si>
  <si>
    <t>IMPOSTOS</t>
  </si>
  <si>
    <t>C-1</t>
  </si>
  <si>
    <t>PIS</t>
  </si>
  <si>
    <t>C-2</t>
  </si>
  <si>
    <t>COFINS</t>
  </si>
  <si>
    <t>C-3</t>
  </si>
  <si>
    <t>ISSQN</t>
  </si>
  <si>
    <t>Total Grupo C</t>
  </si>
  <si>
    <t>GRUPO D</t>
  </si>
  <si>
    <t>DIVERSOS</t>
  </si>
  <si>
    <t>D-1</t>
  </si>
  <si>
    <t>Despesas financeiras e seguros</t>
  </si>
  <si>
    <t>D-2</t>
  </si>
  <si>
    <t>Riscos e imprevistos</t>
  </si>
  <si>
    <t>Total Grupo D</t>
  </si>
  <si>
    <t>TOTAL DESTE BDI</t>
  </si>
  <si>
    <t>BDI = ((1+X)x(1+Y)x(1+Z)/(1-I)) - 1</t>
  </si>
  <si>
    <t>Onde:</t>
  </si>
  <si>
    <t>X = Taxa do somatório das despeses indiretas, exceto trubutos e despesas financeiras;</t>
  </si>
  <si>
    <t>Y = Taxa representativa das despesas financeiras;</t>
  </si>
  <si>
    <t xml:space="preserve">Z = Taxa representativa do lucro; e </t>
  </si>
  <si>
    <t>I = Taxa representativa da incidencia de tributos.</t>
  </si>
  <si>
    <t>CRONOGRAMA FÍSICO-FINANCEIRO</t>
  </si>
  <si>
    <t>% DO ITEM</t>
  </si>
  <si>
    <t>VALOR DO ITEM</t>
  </si>
  <si>
    <t>30 DIAS</t>
  </si>
  <si>
    <t>TOTAL</t>
  </si>
  <si>
    <t>VALOR</t>
  </si>
  <si>
    <t>VALOR TOTAL SEM BDI</t>
  </si>
  <si>
    <t>VALOR TOTAL COM BDI</t>
  </si>
  <si>
    <t>TOTAL DO PERÍODO (%)</t>
  </si>
  <si>
    <t>SINAPI</t>
  </si>
  <si>
    <r>
      <rPr>
        <b/>
        <sz val="10"/>
        <rFont val="Arial"/>
        <family val="2"/>
      </rPr>
      <t>Data do orçamento:</t>
    </r>
    <r>
      <rPr>
        <sz val="10"/>
        <rFont val="Arial"/>
        <family val="2"/>
      </rPr>
      <t xml:space="preserve"> 25/03/2015</t>
    </r>
  </si>
  <si>
    <r>
      <rPr>
        <b/>
        <sz val="10"/>
        <rFont val="Arial"/>
        <family val="2"/>
      </rPr>
      <t>BDI:</t>
    </r>
    <r>
      <rPr>
        <sz val="10"/>
        <rFont val="Arial"/>
        <family val="2"/>
      </rPr>
      <t xml:space="preserve">  25%</t>
    </r>
  </si>
  <si>
    <t>SEINFRA/CE</t>
  </si>
  <si>
    <t>VALOR DO BDI - 25,00 %</t>
  </si>
  <si>
    <r>
      <t>Serviço:</t>
    </r>
    <r>
      <rPr>
        <sz val="10"/>
        <color indexed="8"/>
        <rFont val="Arial"/>
      </rPr>
      <t xml:space="preserve"> </t>
    </r>
    <r>
      <rPr>
        <b/>
        <sz val="10"/>
        <color indexed="8"/>
        <rFont val="Arial"/>
        <family val="2"/>
      </rPr>
      <t>FORNECIMENTO E INSTALAÇÃO DE SUBESTAÇÃO AÉREA DE 225KVA PARA DEMANDA DA CLIMATIZAÇÃO DAS UNIDADES DE INTERNAÇÕES DO HOSPITAL GETÚLIO VARGAS</t>
    </r>
  </si>
  <si>
    <t>73767/002</t>
  </si>
  <si>
    <t>C0483</t>
  </si>
  <si>
    <t>C0481</t>
  </si>
  <si>
    <t>ORSE</t>
  </si>
  <si>
    <t>73781/003</t>
  </si>
  <si>
    <t>Teresina (PI), 25 de março de 2015</t>
  </si>
  <si>
    <t>Fauze Simão Sobrinho</t>
  </si>
  <si>
    <t>Engenheiro Civil</t>
  </si>
  <si>
    <t>CEAFO/HGV</t>
  </si>
  <si>
    <r>
      <rPr>
        <b/>
        <sz val="10"/>
        <rFont val="Arial"/>
        <family val="2"/>
      </rPr>
      <t>Estabelecimento:</t>
    </r>
    <r>
      <rPr>
        <sz val="10"/>
        <rFont val="Arial"/>
        <family val="2"/>
      </rPr>
      <t xml:space="preserve"> Hospital Getúlio Vargas</t>
    </r>
  </si>
  <si>
    <r>
      <rPr>
        <b/>
        <sz val="10"/>
        <rFont val="Arial"/>
        <family val="2"/>
      </rPr>
      <t>Endereço</t>
    </r>
    <r>
      <rPr>
        <sz val="10"/>
        <rFont val="Arial"/>
        <family val="2"/>
      </rPr>
      <t>: Avenida Frei Serafim, N.º 2352, Centro, Teresina - PI</t>
    </r>
  </si>
  <si>
    <r>
      <t>Serviço: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FORNECIMENTO E INSTALAÇÃO DE SUBESTAÇÃO AÉREA DE 225KVA PARA DEMANDA DA CLIMATIZAÇÃO DAS UNIDADES DE INTERNAÇÕES DO HOSPITAL GETÚLIO VARGAS</t>
    </r>
  </si>
  <si>
    <r>
      <t xml:space="preserve">- Importa o presente orçamento a quantia de </t>
    </r>
    <r>
      <rPr>
        <b/>
        <sz val="12"/>
        <rFont val="Arial"/>
        <family val="2"/>
      </rPr>
      <t>R$ 89.574,44 (oitenta e nove mil, quinhentos e setenta e quatro reais e quarenta e quatro centavos)</t>
    </r>
    <r>
      <rPr>
        <sz val="11"/>
        <rFont val="Arial"/>
        <family val="2"/>
      </rPr>
      <t xml:space="preserve">, referente aos serviços de </t>
    </r>
    <r>
      <rPr>
        <b/>
        <sz val="11"/>
        <rFont val="Arial"/>
        <family val="2"/>
      </rPr>
      <t>FORNECIMENTO E INSTALAÇÃO DE SUBESTAÇÃO AÉREA DE 225KVA PARA DEMANDA DA CLIMATIZAÇÃO DAS UNIDADES DE INTERNAÇÕES DO HOSPITAL GETÚLIO VARGAS.</t>
    </r>
    <r>
      <rPr>
        <sz val="11"/>
        <rFont val="Arial"/>
        <family val="2"/>
      </rPr>
      <t xml:space="preserve"> Os preços unitários estão de acordo com as tabelas SINAPI, SEINFRA/CE e ORSE.</t>
    </r>
  </si>
  <si>
    <t>VALOR DO BDI (25,00%)</t>
  </si>
  <si>
    <r>
      <rPr>
        <b/>
        <sz val="10"/>
        <color indexed="8"/>
        <rFont val="Arial"/>
      </rPr>
      <t>BDI:</t>
    </r>
    <r>
      <rPr>
        <sz val="10"/>
        <color indexed="8"/>
        <rFont val="Arial"/>
      </rPr>
      <t xml:space="preserve">  25,00 %</t>
    </r>
  </si>
  <si>
    <r>
      <rPr>
        <b/>
        <sz val="10"/>
        <color indexed="8"/>
        <rFont val="Arial"/>
        <family val="2"/>
      </rPr>
      <t>Tipo de intervenção</t>
    </r>
    <r>
      <rPr>
        <sz val="10"/>
        <color indexed="8"/>
        <rFont val="Arial"/>
      </rPr>
      <t>: Reforma</t>
    </r>
  </si>
</sst>
</file>

<file path=xl/styles.xml><?xml version="1.0" encoding="utf-8"?>
<styleSheet xmlns="http://schemas.openxmlformats.org/spreadsheetml/2006/main">
  <numFmts count="4">
    <numFmt numFmtId="164" formatCode="&quot; &quot;* #,##0.00&quot; &quot;;&quot; &quot;* \(#,##0.00\);&quot; &quot;* &quot;-&quot;??&quot; &quot;"/>
    <numFmt numFmtId="165" formatCode="#,##0.0"/>
    <numFmt numFmtId="166" formatCode="&quot; &quot;* #,##0.00&quot; &quot;;&quot;-&quot;* #,##0.00&quot; &quot;;&quot; &quot;* &quot;-&quot;??&quot; &quot;"/>
    <numFmt numFmtId="167" formatCode="0&quot;.&quot;00"/>
  </numFmts>
  <fonts count="26">
    <font>
      <sz val="12"/>
      <color indexed="8"/>
      <name val="Verdana"/>
    </font>
    <font>
      <sz val="10"/>
      <color indexed="8"/>
      <name val="Arial"/>
    </font>
    <font>
      <sz val="14"/>
      <color indexed="8"/>
      <name val="Arial"/>
    </font>
    <font>
      <sz val="12"/>
      <color indexed="8"/>
      <name val="Arial"/>
    </font>
    <font>
      <sz val="11"/>
      <color indexed="8"/>
      <name val="Arial"/>
    </font>
    <font>
      <b/>
      <sz val="10"/>
      <color indexed="8"/>
      <name val="Arial"/>
    </font>
    <font>
      <b/>
      <sz val="14"/>
      <color indexed="8"/>
      <name val="Arial"/>
    </font>
    <font>
      <b/>
      <sz val="9"/>
      <color indexed="8"/>
      <name val="Arial"/>
    </font>
    <font>
      <b/>
      <sz val="12"/>
      <color indexed="8"/>
      <name val="Arial"/>
    </font>
    <font>
      <b/>
      <sz val="11"/>
      <color indexed="8"/>
      <name val="Arial"/>
    </font>
    <font>
      <i/>
      <sz val="12"/>
      <color indexed="8"/>
      <name val="Times New Roman"/>
    </font>
    <font>
      <sz val="9"/>
      <color indexed="8"/>
      <name val="Arial"/>
    </font>
    <font>
      <sz val="11"/>
      <color indexed="8"/>
      <name val="Times New Roman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2"/>
      <name val="Verdana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14">
    <xf numFmtId="0" fontId="0" fillId="0" borderId="0" xfId="0" applyFont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16" xfId="0" applyFont="1" applyBorder="1" applyAlignment="1"/>
    <xf numFmtId="1" fontId="1" fillId="0" borderId="1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vertical="center"/>
    </xf>
    <xf numFmtId="1" fontId="6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/>
    <xf numFmtId="0" fontId="7" fillId="0" borderId="20" xfId="0" applyNumberFormat="1" applyFont="1" applyBorder="1" applyAlignment="1">
      <alignment horizontal="center" vertical="center" wrapText="1"/>
    </xf>
    <xf numFmtId="0" fontId="9" fillId="0" borderId="2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vertical="center"/>
    </xf>
    <xf numFmtId="0" fontId="1" fillId="0" borderId="0" xfId="0" applyNumberFormat="1" applyFont="1" applyAlignment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9" fillId="3" borderId="20" xfId="0" applyNumberFormat="1" applyFont="1" applyFill="1" applyBorder="1" applyAlignment="1">
      <alignment horizontal="center"/>
    </xf>
    <xf numFmtId="1" fontId="9" fillId="0" borderId="17" xfId="0" applyNumberFormat="1" applyFont="1" applyBorder="1" applyAlignment="1">
      <alignment horizontal="center"/>
    </xf>
    <xf numFmtId="10" fontId="9" fillId="0" borderId="17" xfId="0" applyNumberFormat="1" applyFont="1" applyBorder="1" applyAlignment="1">
      <alignment horizontal="center"/>
    </xf>
    <xf numFmtId="10" fontId="5" fillId="0" borderId="20" xfId="0" applyNumberFormat="1" applyFont="1" applyBorder="1" applyAlignment="1">
      <alignment horizontal="left" vertical="center"/>
    </xf>
    <xf numFmtId="10" fontId="4" fillId="0" borderId="20" xfId="0" applyNumberFormat="1" applyFont="1" applyBorder="1" applyAlignment="1"/>
    <xf numFmtId="1" fontId="9" fillId="0" borderId="17" xfId="0" applyNumberFormat="1" applyFont="1" applyBorder="1" applyAlignment="1">
      <alignment horizontal="right"/>
    </xf>
    <xf numFmtId="10" fontId="9" fillId="0" borderId="20" xfId="0" applyNumberFormat="1" applyFont="1" applyBorder="1" applyAlignment="1"/>
    <xf numFmtId="2" fontId="10" fillId="0" borderId="26" xfId="0" applyNumberFormat="1" applyFont="1" applyBorder="1" applyAlignment="1">
      <alignment horizontal="justify"/>
    </xf>
    <xf numFmtId="10" fontId="9" fillId="0" borderId="17" xfId="0" applyNumberFormat="1" applyFont="1" applyBorder="1" applyAlignment="1"/>
    <xf numFmtId="2" fontId="10" fillId="0" borderId="11" xfId="0" applyNumberFormat="1" applyFont="1" applyBorder="1" applyAlignment="1">
      <alignment horizontal="justify"/>
    </xf>
    <xf numFmtId="10" fontId="9" fillId="3" borderId="20" xfId="0" applyNumberFormat="1" applyFont="1" applyFill="1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/>
    </xf>
    <xf numFmtId="10" fontId="9" fillId="0" borderId="7" xfId="0" applyNumberFormat="1" applyFont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0" borderId="0" xfId="0" applyNumberFormat="1" applyFont="1" applyAlignment="1"/>
    <xf numFmtId="1" fontId="12" fillId="0" borderId="19" xfId="0" applyNumberFormat="1" applyFont="1" applyBorder="1" applyAlignment="1">
      <alignment vertical="center"/>
    </xf>
    <xf numFmtId="164" fontId="11" fillId="0" borderId="17" xfId="0" applyNumberFormat="1" applyFont="1" applyBorder="1" applyAlignment="1"/>
    <xf numFmtId="1" fontId="3" fillId="0" borderId="17" xfId="0" applyNumberFormat="1" applyFont="1" applyBorder="1" applyAlignment="1"/>
    <xf numFmtId="164" fontId="3" fillId="0" borderId="17" xfId="0" applyNumberFormat="1" applyFont="1" applyBorder="1" applyAlignment="1"/>
    <xf numFmtId="1" fontId="7" fillId="0" borderId="20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vertical="center"/>
    </xf>
    <xf numFmtId="1" fontId="3" fillId="0" borderId="17" xfId="0" applyNumberFormat="1" applyFont="1" applyBorder="1" applyAlignment="1">
      <alignment vertical="center"/>
    </xf>
    <xf numFmtId="0" fontId="9" fillId="0" borderId="20" xfId="0" applyNumberFormat="1" applyFont="1" applyBorder="1" applyAlignment="1">
      <alignment horizontal="left" vertical="center"/>
    </xf>
    <xf numFmtId="164" fontId="4" fillId="0" borderId="20" xfId="0" applyNumberFormat="1" applyFont="1" applyBorder="1" applyAlignment="1">
      <alignment horizontal="right" vertical="center"/>
    </xf>
    <xf numFmtId="166" fontId="9" fillId="0" borderId="20" xfId="0" applyNumberFormat="1" applyFont="1" applyBorder="1" applyAlignment="1">
      <alignment horizontal="right" vertical="center"/>
    </xf>
    <xf numFmtId="166" fontId="4" fillId="0" borderId="20" xfId="0" applyNumberFormat="1" applyFont="1" applyBorder="1" applyAlignment="1">
      <alignment horizontal="right" vertical="center"/>
    </xf>
    <xf numFmtId="1" fontId="9" fillId="0" borderId="20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right" vertical="center"/>
    </xf>
    <xf numFmtId="10" fontId="9" fillId="0" borderId="20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left" vertical="center"/>
    </xf>
    <xf numFmtId="0" fontId="16" fillId="0" borderId="10" xfId="0" applyNumberFormat="1" applyFont="1" applyFill="1" applyBorder="1" applyAlignment="1">
      <alignment horizontal="left" vertical="center"/>
    </xf>
    <xf numFmtId="1" fontId="16" fillId="0" borderId="10" xfId="0" applyNumberFormat="1" applyFont="1" applyFill="1" applyBorder="1" applyAlignment="1">
      <alignment horizontal="left" vertical="center"/>
    </xf>
    <xf numFmtId="0" fontId="16" fillId="0" borderId="10" xfId="0" applyNumberFormat="1" applyFont="1" applyFill="1" applyBorder="1" applyAlignment="1">
      <alignment horizontal="left" vertical="center"/>
    </xf>
    <xf numFmtId="1" fontId="16" fillId="0" borderId="10" xfId="0" applyNumberFormat="1" applyFont="1" applyFill="1" applyBorder="1" applyAlignment="1">
      <alignment horizontal="left" vertical="center"/>
    </xf>
    <xf numFmtId="0" fontId="13" fillId="0" borderId="1" xfId="0" applyFont="1" applyBorder="1" applyAlignment="1"/>
    <xf numFmtId="0" fontId="13" fillId="0" borderId="2" xfId="0" applyFont="1" applyBorder="1" applyAlignment="1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/>
    <xf numFmtId="0" fontId="17" fillId="0" borderId="0" xfId="0" applyFont="1" applyAlignment="1">
      <alignment vertical="top" wrapText="1"/>
    </xf>
    <xf numFmtId="0" fontId="13" fillId="0" borderId="5" xfId="0" applyFont="1" applyBorder="1" applyAlignment="1"/>
    <xf numFmtId="0" fontId="13" fillId="0" borderId="9" xfId="0" applyFont="1" applyBorder="1" applyAlignment="1"/>
    <xf numFmtId="0" fontId="13" fillId="0" borderId="16" xfId="0" applyFont="1" applyBorder="1" applyAlignment="1"/>
    <xf numFmtId="1" fontId="13" fillId="0" borderId="17" xfId="0" applyNumberFormat="1" applyFont="1" applyBorder="1" applyAlignment="1">
      <alignment horizontal="center" vertical="center"/>
    </xf>
    <xf numFmtId="1" fontId="13" fillId="0" borderId="17" xfId="0" applyNumberFormat="1" applyFont="1" applyBorder="1" applyAlignment="1">
      <alignment vertical="center"/>
    </xf>
    <xf numFmtId="164" fontId="13" fillId="0" borderId="17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vertical="center"/>
    </xf>
    <xf numFmtId="0" fontId="13" fillId="0" borderId="10" xfId="0" applyFont="1" applyBorder="1" applyAlignment="1"/>
    <xf numFmtId="0" fontId="13" fillId="0" borderId="17" xfId="0" applyFont="1" applyBorder="1" applyAlignment="1"/>
    <xf numFmtId="0" fontId="21" fillId="0" borderId="20" xfId="0" applyNumberFormat="1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1" fontId="22" fillId="0" borderId="17" xfId="0" applyNumberFormat="1" applyFont="1" applyBorder="1" applyAlignment="1">
      <alignment horizontal="center" vertical="center" wrapText="1"/>
    </xf>
    <xf numFmtId="1" fontId="19" fillId="0" borderId="17" xfId="0" applyNumberFormat="1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center" vertical="center"/>
    </xf>
    <xf numFmtId="4" fontId="22" fillId="0" borderId="17" xfId="0" applyNumberFormat="1" applyFont="1" applyBorder="1" applyAlignment="1">
      <alignment vertical="center" wrapText="1"/>
    </xf>
    <xf numFmtId="1" fontId="22" fillId="0" borderId="17" xfId="0" applyNumberFormat="1" applyFont="1" applyBorder="1" applyAlignment="1">
      <alignment horizontal="center" vertical="center"/>
    </xf>
    <xf numFmtId="0" fontId="23" fillId="0" borderId="20" xfId="0" applyNumberFormat="1" applyFont="1" applyBorder="1" applyAlignment="1">
      <alignment horizontal="center" vertical="center"/>
    </xf>
    <xf numFmtId="1" fontId="16" fillId="0" borderId="20" xfId="0" applyNumberFormat="1" applyFont="1" applyBorder="1" applyAlignment="1">
      <alignment vertical="center"/>
    </xf>
    <xf numFmtId="1" fontId="16" fillId="0" borderId="20" xfId="0" applyNumberFormat="1" applyFont="1" applyBorder="1" applyAlignment="1">
      <alignment horizontal="center" vertical="center"/>
    </xf>
    <xf numFmtId="0" fontId="23" fillId="0" borderId="20" xfId="0" applyNumberFormat="1" applyFont="1" applyBorder="1" applyAlignment="1">
      <alignment horizontal="justify" vertical="center" wrapText="1"/>
    </xf>
    <xf numFmtId="1" fontId="23" fillId="0" borderId="20" xfId="0" applyNumberFormat="1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0" fontId="23" fillId="0" borderId="20" xfId="0" applyNumberFormat="1" applyFont="1" applyBorder="1" applyAlignment="1">
      <alignment vertical="center"/>
    </xf>
    <xf numFmtId="0" fontId="16" fillId="0" borderId="20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justify" vertical="center" wrapText="1"/>
    </xf>
    <xf numFmtId="166" fontId="16" fillId="0" borderId="20" xfId="0" applyNumberFormat="1" applyFont="1" applyBorder="1" applyAlignment="1">
      <alignment horizontal="center" vertical="center"/>
    </xf>
    <xf numFmtId="166" fontId="16" fillId="0" borderId="20" xfId="0" applyNumberFormat="1" applyFont="1" applyBorder="1" applyAlignment="1">
      <alignment vertical="center"/>
    </xf>
    <xf numFmtId="0" fontId="16" fillId="0" borderId="20" xfId="0" applyNumberFormat="1" applyFont="1" applyBorder="1" applyAlignment="1">
      <alignment horizontal="center" vertical="center" wrapText="1"/>
    </xf>
    <xf numFmtId="166" fontId="16" fillId="0" borderId="20" xfId="0" applyNumberFormat="1" applyFont="1" applyBorder="1" applyAlignment="1">
      <alignment horizontal="center" vertical="center" wrapText="1"/>
    </xf>
    <xf numFmtId="2" fontId="13" fillId="0" borderId="17" xfId="0" applyNumberFormat="1" applyFont="1" applyBorder="1" applyAlignment="1">
      <alignment horizontal="center" vertical="center"/>
    </xf>
    <xf numFmtId="1" fontId="13" fillId="0" borderId="17" xfId="0" applyNumberFormat="1" applyFont="1" applyBorder="1" applyAlignment="1">
      <alignment vertical="center" wrapText="1"/>
    </xf>
    <xf numFmtId="166" fontId="13" fillId="0" borderId="17" xfId="0" applyNumberFormat="1" applyFont="1" applyBorder="1" applyAlignment="1">
      <alignment horizontal="center" vertical="center"/>
    </xf>
    <xf numFmtId="166" fontId="13" fillId="0" borderId="17" xfId="0" applyNumberFormat="1" applyFont="1" applyBorder="1" applyAlignment="1">
      <alignment vertical="center"/>
    </xf>
    <xf numFmtId="166" fontId="14" fillId="0" borderId="17" xfId="0" applyNumberFormat="1" applyFont="1" applyBorder="1" applyAlignment="1">
      <alignment vertical="center"/>
    </xf>
    <xf numFmtId="4" fontId="23" fillId="2" borderId="20" xfId="0" applyNumberFormat="1" applyFont="1" applyFill="1" applyBorder="1" applyAlignment="1">
      <alignment horizontal="center" vertical="center" wrapText="1"/>
    </xf>
    <xf numFmtId="166" fontId="23" fillId="2" borderId="20" xfId="0" applyNumberFormat="1" applyFont="1" applyFill="1" applyBorder="1" applyAlignment="1">
      <alignment vertical="center"/>
    </xf>
    <xf numFmtId="10" fontId="23" fillId="2" borderId="20" xfId="0" applyNumberFormat="1" applyFont="1" applyFill="1" applyBorder="1" applyAlignment="1">
      <alignment vertical="center"/>
    </xf>
    <xf numFmtId="1" fontId="23" fillId="0" borderId="17" xfId="0" applyNumberFormat="1" applyFont="1" applyBorder="1" applyAlignment="1">
      <alignment horizontal="left" vertical="center" wrapText="1"/>
    </xf>
    <xf numFmtId="4" fontId="23" fillId="2" borderId="17" xfId="0" applyNumberFormat="1" applyFont="1" applyFill="1" applyBorder="1" applyAlignment="1">
      <alignment horizontal="center" vertical="center" wrapText="1"/>
    </xf>
    <xf numFmtId="166" fontId="23" fillId="2" borderId="17" xfId="0" applyNumberFormat="1" applyFont="1" applyFill="1" applyBorder="1" applyAlignment="1">
      <alignment vertical="center"/>
    </xf>
    <xf numFmtId="10" fontId="23" fillId="2" borderId="17" xfId="0" applyNumberFormat="1" applyFont="1" applyFill="1" applyBorder="1" applyAlignment="1">
      <alignment vertical="center"/>
    </xf>
    <xf numFmtId="1" fontId="16" fillId="0" borderId="17" xfId="0" applyNumberFormat="1" applyFont="1" applyBorder="1" applyAlignment="1">
      <alignment horizontal="center" vertical="center"/>
    </xf>
    <xf numFmtId="1" fontId="16" fillId="0" borderId="17" xfId="0" applyNumberFormat="1" applyFont="1" applyBorder="1" applyAlignment="1">
      <alignment vertical="center"/>
    </xf>
    <xf numFmtId="2" fontId="14" fillId="0" borderId="7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vertical="center"/>
    </xf>
    <xf numFmtId="166" fontId="13" fillId="0" borderId="7" xfId="0" applyNumberFormat="1" applyFont="1" applyBorder="1" applyAlignment="1">
      <alignment vertical="center"/>
    </xf>
    <xf numFmtId="166" fontId="14" fillId="0" borderId="7" xfId="0" applyNumberFormat="1" applyFont="1" applyBorder="1" applyAlignment="1">
      <alignment vertical="center"/>
    </xf>
    <xf numFmtId="166" fontId="14" fillId="0" borderId="7" xfId="0" applyNumberFormat="1" applyFont="1" applyBorder="1" applyAlignment="1">
      <alignment horizontal="right" vertical="center"/>
    </xf>
    <xf numFmtId="0" fontId="13" fillId="0" borderId="7" xfId="0" applyFont="1" applyBorder="1" applyAlignment="1"/>
    <xf numFmtId="0" fontId="13" fillId="0" borderId="0" xfId="0" applyNumberFormat="1" applyFont="1" applyAlignment="1"/>
    <xf numFmtId="0" fontId="19" fillId="0" borderId="9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 vertical="center"/>
    </xf>
    <xf numFmtId="1" fontId="18" fillId="0" borderId="7" xfId="0" applyNumberFormat="1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left" vertical="center"/>
    </xf>
    <xf numFmtId="1" fontId="16" fillId="0" borderId="10" xfId="0" applyNumberFormat="1" applyFont="1" applyFill="1" applyBorder="1" applyAlignment="1">
      <alignment horizontal="left" vertical="center"/>
    </xf>
    <xf numFmtId="0" fontId="13" fillId="0" borderId="18" xfId="0" applyNumberFormat="1" applyFont="1" applyBorder="1" applyAlignment="1">
      <alignment horizontal="left" vertical="center"/>
    </xf>
    <xf numFmtId="1" fontId="13" fillId="0" borderId="17" xfId="0" applyNumberFormat="1" applyFont="1" applyBorder="1" applyAlignment="1">
      <alignment horizontal="left" vertical="center"/>
    </xf>
    <xf numFmtId="1" fontId="13" fillId="0" borderId="19" xfId="0" applyNumberFormat="1" applyFont="1" applyBorder="1" applyAlignment="1">
      <alignment horizontal="left" vertical="center"/>
    </xf>
    <xf numFmtId="0" fontId="14" fillId="0" borderId="18" xfId="0" applyNumberFormat="1" applyFont="1" applyBorder="1" applyAlignment="1">
      <alignment horizontal="left" vertical="center" wrapText="1"/>
    </xf>
    <xf numFmtId="1" fontId="14" fillId="0" borderId="17" xfId="0" applyNumberFormat="1" applyFont="1" applyBorder="1" applyAlignment="1">
      <alignment horizontal="left" vertical="center" wrapText="1"/>
    </xf>
    <xf numFmtId="1" fontId="14" fillId="0" borderId="19" xfId="0" applyNumberFormat="1" applyFont="1" applyBorder="1" applyAlignment="1">
      <alignment horizontal="left" vertical="center" wrapText="1"/>
    </xf>
    <xf numFmtId="0" fontId="23" fillId="0" borderId="18" xfId="0" applyNumberFormat="1" applyFont="1" applyBorder="1" applyAlignment="1">
      <alignment horizontal="left" vertical="center" wrapText="1"/>
    </xf>
    <xf numFmtId="1" fontId="23" fillId="0" borderId="17" xfId="0" applyNumberFormat="1" applyFont="1" applyBorder="1" applyAlignment="1">
      <alignment horizontal="left" vertical="center" wrapText="1"/>
    </xf>
    <xf numFmtId="1" fontId="23" fillId="0" borderId="19" xfId="0" applyNumberFormat="1" applyFont="1" applyBorder="1" applyAlignment="1">
      <alignment horizontal="left" vertical="center" wrapText="1"/>
    </xf>
    <xf numFmtId="0" fontId="21" fillId="0" borderId="18" xfId="0" applyNumberFormat="1" applyFont="1" applyBorder="1" applyAlignment="1">
      <alignment horizontal="center" vertical="center" wrapText="1"/>
    </xf>
    <xf numFmtId="164" fontId="21" fillId="0" borderId="17" xfId="0" applyNumberFormat="1" applyFont="1" applyBorder="1" applyAlignment="1">
      <alignment horizontal="center" vertical="center" wrapText="1"/>
    </xf>
    <xf numFmtId="164" fontId="21" fillId="0" borderId="19" xfId="0" applyNumberFormat="1" applyFont="1" applyBorder="1" applyAlignment="1">
      <alignment horizontal="center" vertical="center" wrapText="1"/>
    </xf>
    <xf numFmtId="0" fontId="21" fillId="0" borderId="21" xfId="0" applyNumberFormat="1" applyFont="1" applyBorder="1" applyAlignment="1">
      <alignment horizontal="center" vertical="center" wrapText="1"/>
    </xf>
    <xf numFmtId="165" fontId="21" fillId="0" borderId="22" xfId="0" applyNumberFormat="1" applyFont="1" applyBorder="1" applyAlignment="1">
      <alignment horizontal="center" vertical="center" wrapText="1"/>
    </xf>
    <xf numFmtId="1" fontId="13" fillId="0" borderId="22" xfId="0" applyNumberFormat="1" applyFont="1" applyBorder="1" applyAlignment="1">
      <alignment wrapText="1"/>
    </xf>
    <xf numFmtId="0" fontId="21" fillId="0" borderId="21" xfId="0" applyNumberFormat="1" applyFont="1" applyBorder="1" applyAlignment="1">
      <alignment horizontal="center" vertical="center"/>
    </xf>
    <xf numFmtId="165" fontId="21" fillId="0" borderId="22" xfId="0" applyNumberFormat="1" applyFont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64" fontId="21" fillId="0" borderId="22" xfId="0" applyNumberFormat="1" applyFont="1" applyBorder="1" applyAlignment="1">
      <alignment horizontal="center" vertical="center" wrapText="1"/>
    </xf>
    <xf numFmtId="1" fontId="21" fillId="0" borderId="22" xfId="0" applyNumberFormat="1" applyFont="1" applyBorder="1" applyAlignment="1">
      <alignment horizontal="center" vertical="center" wrapText="1"/>
    </xf>
    <xf numFmtId="0" fontId="16" fillId="0" borderId="10" xfId="0" quotePrefix="1" applyNumberFormat="1" applyFont="1" applyBorder="1" applyAlignment="1">
      <alignment horizontal="justify" vertical="center" wrapText="1"/>
    </xf>
    <xf numFmtId="1" fontId="16" fillId="0" borderId="10" xfId="0" applyNumberFormat="1" applyFont="1" applyBorder="1" applyAlignment="1">
      <alignment horizontal="justify" vertical="center" wrapText="1"/>
    </xf>
    <xf numFmtId="1" fontId="16" fillId="0" borderId="14" xfId="0" applyNumberFormat="1" applyFont="1" applyBorder="1" applyAlignment="1">
      <alignment horizontal="justify" vertical="center" wrapText="1"/>
    </xf>
    <xf numFmtId="0" fontId="20" fillId="0" borderId="18" xfId="0" applyNumberFormat="1" applyFont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/>
    </xf>
    <xf numFmtId="1" fontId="20" fillId="0" borderId="19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left" vertical="center"/>
    </xf>
    <xf numFmtId="1" fontId="9" fillId="0" borderId="19" xfId="0" applyNumberFormat="1" applyFont="1" applyBorder="1" applyAlignment="1">
      <alignment horizontal="left" vertical="center"/>
    </xf>
    <xf numFmtId="0" fontId="24" fillId="0" borderId="18" xfId="0" applyNumberFormat="1" applyFont="1" applyBorder="1" applyAlignment="1">
      <alignment horizontal="left" vertical="center"/>
    </xf>
    <xf numFmtId="0" fontId="25" fillId="0" borderId="18" xfId="0" applyNumberFormat="1" applyFont="1" applyBorder="1" applyAlignment="1">
      <alignment horizontal="left" vertical="center"/>
    </xf>
    <xf numFmtId="1" fontId="1" fillId="0" borderId="17" xfId="0" applyNumberFormat="1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left" vertical="center"/>
    </xf>
    <xf numFmtId="0" fontId="1" fillId="0" borderId="18" xfId="0" applyNumberFormat="1" applyFont="1" applyBorder="1" applyAlignment="1">
      <alignment horizontal="left" vertical="center"/>
    </xf>
    <xf numFmtId="0" fontId="7" fillId="0" borderId="21" xfId="0" applyNumberFormat="1" applyFont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1" fontId="9" fillId="0" borderId="2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/>
    </xf>
    <xf numFmtId="167" fontId="8" fillId="0" borderId="17" xfId="0" applyNumberFormat="1" applyFont="1" applyBorder="1" applyAlignment="1">
      <alignment horizontal="center" vertical="center"/>
    </xf>
    <xf numFmtId="167" fontId="8" fillId="0" borderId="19" xfId="0" applyNumberFormat="1" applyFont="1" applyBorder="1" applyAlignment="1">
      <alignment horizontal="center" vertical="center"/>
    </xf>
    <xf numFmtId="0" fontId="15" fillId="0" borderId="18" xfId="0" applyNumberFormat="1" applyFont="1" applyBorder="1" applyAlignment="1">
      <alignment horizontal="left" vertical="center" wrapText="1"/>
    </xf>
    <xf numFmtId="1" fontId="5" fillId="0" borderId="17" xfId="0" applyNumberFormat="1" applyFont="1" applyBorder="1" applyAlignment="1">
      <alignment horizontal="left" vertical="center" wrapText="1"/>
    </xf>
    <xf numFmtId="1" fontId="5" fillId="0" borderId="19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left" vertical="center" wrapText="1"/>
    </xf>
    <xf numFmtId="0" fontId="9" fillId="0" borderId="18" xfId="0" applyNumberFormat="1" applyFont="1" applyBorder="1" applyAlignment="1">
      <alignment horizontal="right"/>
    </xf>
    <xf numFmtId="1" fontId="9" fillId="0" borderId="17" xfId="0" applyNumberFormat="1" applyFont="1" applyBorder="1" applyAlignment="1">
      <alignment horizontal="right"/>
    </xf>
    <xf numFmtId="1" fontId="9" fillId="0" borderId="19" xfId="0" applyNumberFormat="1" applyFont="1" applyBorder="1" applyAlignment="1">
      <alignment horizontal="right"/>
    </xf>
    <xf numFmtId="0" fontId="9" fillId="0" borderId="18" xfId="0" applyNumberFormat="1" applyFont="1" applyBorder="1" applyAlignment="1">
      <alignment horizontal="left"/>
    </xf>
    <xf numFmtId="1" fontId="9" fillId="0" borderId="19" xfId="0" applyNumberFormat="1" applyFont="1" applyBorder="1" applyAlignment="1">
      <alignment horizontal="left"/>
    </xf>
    <xf numFmtId="0" fontId="9" fillId="3" borderId="18" xfId="0" applyNumberFormat="1" applyFont="1" applyFill="1" applyBorder="1" applyAlignment="1">
      <alignment horizontal="center"/>
    </xf>
    <xf numFmtId="1" fontId="9" fillId="3" borderId="17" xfId="0" applyNumberFormat="1" applyFont="1" applyFill="1" applyBorder="1" applyAlignment="1">
      <alignment horizontal="center"/>
    </xf>
    <xf numFmtId="1" fontId="9" fillId="3" borderId="19" xfId="0" applyNumberFormat="1" applyFont="1" applyFill="1" applyBorder="1" applyAlignment="1">
      <alignment horizontal="center"/>
    </xf>
    <xf numFmtId="0" fontId="6" fillId="0" borderId="18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left" vertical="center"/>
    </xf>
    <xf numFmtId="1" fontId="4" fillId="0" borderId="17" xfId="0" applyNumberFormat="1" applyFont="1" applyBorder="1" applyAlignment="1">
      <alignment horizontal="left" vertical="center"/>
    </xf>
    <xf numFmtId="1" fontId="4" fillId="0" borderId="19" xfId="0" applyNumberFormat="1" applyFont="1" applyBorder="1" applyAlignment="1">
      <alignment horizontal="left" vertical="center"/>
    </xf>
    <xf numFmtId="0" fontId="4" fillId="0" borderId="10" xfId="0" applyNumberFormat="1" applyFont="1" applyBorder="1" applyAlignment="1">
      <alignment horizontal="left" vertical="center"/>
    </xf>
    <xf numFmtId="1" fontId="4" fillId="0" borderId="10" xfId="0" applyNumberFormat="1" applyFont="1" applyBorder="1" applyAlignment="1">
      <alignment horizontal="left" vertical="center"/>
    </xf>
    <xf numFmtId="0" fontId="9" fillId="3" borderId="18" xfId="0" applyNumberFormat="1" applyFont="1" applyFill="1" applyBorder="1" applyAlignment="1">
      <alignment horizontal="right" vertical="center"/>
    </xf>
    <xf numFmtId="1" fontId="9" fillId="3" borderId="17" xfId="0" applyNumberFormat="1" applyFont="1" applyFill="1" applyBorder="1" applyAlignment="1">
      <alignment horizontal="right" vertical="center"/>
    </xf>
    <xf numFmtId="1" fontId="9" fillId="3" borderId="19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C0C0C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32246</xdr:colOff>
      <xdr:row>1</xdr:row>
      <xdr:rowOff>20254</xdr:rowOff>
    </xdr:from>
    <xdr:to>
      <xdr:col>2</xdr:col>
      <xdr:colOff>542949</xdr:colOff>
      <xdr:row>4</xdr:row>
      <xdr:rowOff>193054</xdr:rowOff>
    </xdr:to>
    <xdr:pic>
      <xdr:nvPicPr>
        <xdr:cNvPr id="2" name="9213c75477.jpg" descr="http://www.piaui.pi.gov.br/images/publicidades/9213c75477.jpg"/>
        <xdr:cNvPicPr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64046" y="219299"/>
          <a:ext cx="1171104" cy="8586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857324</xdr:colOff>
      <xdr:row>1</xdr:row>
      <xdr:rowOff>30154</xdr:rowOff>
    </xdr:from>
    <xdr:to>
      <xdr:col>10</xdr:col>
      <xdr:colOff>810406</xdr:colOff>
      <xdr:row>4</xdr:row>
      <xdr:rowOff>174154</xdr:rowOff>
    </xdr:to>
    <xdr:pic>
      <xdr:nvPicPr>
        <xdr:cNvPr id="3" name="logohgv_nova.jpg" descr="logohgv_nova"/>
        <xdr:cNvPicPr/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12592124" y="229200"/>
          <a:ext cx="994483" cy="82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32518</xdr:colOff>
      <xdr:row>1</xdr:row>
      <xdr:rowOff>28799</xdr:rowOff>
    </xdr:from>
    <xdr:to>
      <xdr:col>2</xdr:col>
      <xdr:colOff>727223</xdr:colOff>
      <xdr:row>4</xdr:row>
      <xdr:rowOff>201600</xdr:rowOff>
    </xdr:to>
    <xdr:pic>
      <xdr:nvPicPr>
        <xdr:cNvPr id="8" name="9213c75477.jpg" descr="http://www.piaui.pi.gov.br/images/publicidades/9213c75477.jpg"/>
        <xdr:cNvPicPr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88118" y="257399"/>
          <a:ext cx="1278906" cy="8586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32543</xdr:colOff>
      <xdr:row>1</xdr:row>
      <xdr:rowOff>38700</xdr:rowOff>
    </xdr:from>
    <xdr:to>
      <xdr:col>9</xdr:col>
      <xdr:colOff>976312</xdr:colOff>
      <xdr:row>4</xdr:row>
      <xdr:rowOff>182699</xdr:rowOff>
    </xdr:to>
    <xdr:pic>
      <xdr:nvPicPr>
        <xdr:cNvPr id="9" name="logohgv_nova.jpg" descr="logohgv_nova"/>
        <xdr:cNvPicPr/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10167143" y="267300"/>
          <a:ext cx="943770" cy="82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64988</xdr:colOff>
      <xdr:row>1</xdr:row>
      <xdr:rowOff>38700</xdr:rowOff>
    </xdr:from>
    <xdr:to>
      <xdr:col>2</xdr:col>
      <xdr:colOff>727868</xdr:colOff>
      <xdr:row>4</xdr:row>
      <xdr:rowOff>144000</xdr:rowOff>
    </xdr:to>
    <xdr:pic>
      <xdr:nvPicPr>
        <xdr:cNvPr id="5" name="9213c75477.jpg" descr="http://www.piaui.pi.gov.br/images/publicidades/9213c75477.jpg"/>
        <xdr:cNvPicPr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20588" y="267300"/>
          <a:ext cx="1170881" cy="7911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4523482</xdr:colOff>
      <xdr:row>1</xdr:row>
      <xdr:rowOff>47699</xdr:rowOff>
    </xdr:from>
    <xdr:to>
      <xdr:col>5</xdr:col>
      <xdr:colOff>758825</xdr:colOff>
      <xdr:row>4</xdr:row>
      <xdr:rowOff>144000</xdr:rowOff>
    </xdr:to>
    <xdr:pic>
      <xdr:nvPicPr>
        <xdr:cNvPr id="6" name="logohgv_nova.jpg" descr="logohgv_nova"/>
        <xdr:cNvPicPr/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7774682" y="276299"/>
          <a:ext cx="858143" cy="7821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showGridLines="0" topLeftCell="A79" zoomScaleNormal="100" workbookViewId="0">
      <selection activeCell="B86" sqref="B86:K91"/>
    </sheetView>
  </sheetViews>
  <sheetFormatPr defaultColWidth="8.59765625" defaultRowHeight="15" customHeight="1"/>
  <cols>
    <col min="1" max="1" width="4.19921875" style="116" customWidth="1"/>
    <col min="2" max="2" width="6.5" style="116" customWidth="1"/>
    <col min="3" max="3" width="9.69921875" style="116" customWidth="1"/>
    <col min="4" max="4" width="8.69921875" style="116" customWidth="1"/>
    <col min="5" max="5" width="45.5" style="116" customWidth="1"/>
    <col min="6" max="6" width="6.5" style="116" customWidth="1"/>
    <col min="7" max="7" width="8.69921875" style="116" customWidth="1"/>
    <col min="8" max="10" width="10.19921875" style="116" customWidth="1"/>
    <col min="11" max="11" width="8.59765625" style="116" customWidth="1"/>
    <col min="12" max="12" width="8.59765625" style="116" hidden="1" customWidth="1"/>
    <col min="13" max="16384" width="8.59765625" style="64"/>
  </cols>
  <sheetData>
    <row r="1" spans="1:12" ht="15.6" customHeight="1">
      <c r="A1" s="60"/>
      <c r="B1" s="61"/>
      <c r="C1" s="62"/>
      <c r="D1" s="62"/>
      <c r="E1" s="61"/>
      <c r="F1" s="61"/>
      <c r="G1" s="61"/>
      <c r="H1" s="61"/>
      <c r="I1" s="61"/>
      <c r="J1" s="61"/>
      <c r="K1" s="61"/>
      <c r="L1" s="63"/>
    </row>
    <row r="2" spans="1:12" ht="18" customHeight="1">
      <c r="A2" s="65"/>
      <c r="B2" s="120" t="s">
        <v>0</v>
      </c>
      <c r="C2" s="121"/>
      <c r="D2" s="121"/>
      <c r="E2" s="121"/>
      <c r="F2" s="121"/>
      <c r="G2" s="121"/>
      <c r="H2" s="121"/>
      <c r="I2" s="121"/>
      <c r="J2" s="121"/>
      <c r="K2" s="122"/>
      <c r="L2" s="66"/>
    </row>
    <row r="3" spans="1:12" ht="18" customHeight="1">
      <c r="A3" s="65"/>
      <c r="B3" s="117" t="s">
        <v>1</v>
      </c>
      <c r="C3" s="118"/>
      <c r="D3" s="118"/>
      <c r="E3" s="118"/>
      <c r="F3" s="118"/>
      <c r="G3" s="118"/>
      <c r="H3" s="118"/>
      <c r="I3" s="118"/>
      <c r="J3" s="118"/>
      <c r="K3" s="119"/>
      <c r="L3" s="66"/>
    </row>
    <row r="4" spans="1:12" ht="18" customHeight="1">
      <c r="A4" s="65"/>
      <c r="B4" s="147" t="s">
        <v>2</v>
      </c>
      <c r="C4" s="148"/>
      <c r="D4" s="148"/>
      <c r="E4" s="148"/>
      <c r="F4" s="148"/>
      <c r="G4" s="148"/>
      <c r="H4" s="148"/>
      <c r="I4" s="148"/>
      <c r="J4" s="148"/>
      <c r="K4" s="149"/>
      <c r="L4" s="66"/>
    </row>
    <row r="5" spans="1:12" ht="18" customHeight="1">
      <c r="A5" s="65"/>
      <c r="B5" s="144" t="s">
        <v>3</v>
      </c>
      <c r="C5" s="145"/>
      <c r="D5" s="145"/>
      <c r="E5" s="145"/>
      <c r="F5" s="145"/>
      <c r="G5" s="145"/>
      <c r="H5" s="145"/>
      <c r="I5" s="145"/>
      <c r="J5" s="145"/>
      <c r="K5" s="146"/>
      <c r="L5" s="66"/>
    </row>
    <row r="6" spans="1:12" ht="5.0999999999999996" customHeight="1">
      <c r="A6" s="67"/>
      <c r="B6" s="68"/>
      <c r="C6" s="68"/>
      <c r="D6" s="68"/>
      <c r="E6" s="69"/>
      <c r="F6" s="68"/>
      <c r="G6" s="69"/>
      <c r="H6" s="70"/>
      <c r="I6" s="71"/>
      <c r="J6" s="71"/>
      <c r="K6" s="71"/>
      <c r="L6" s="72"/>
    </row>
    <row r="7" spans="1:12" ht="18" customHeight="1">
      <c r="A7" s="65"/>
      <c r="B7" s="125" t="s">
        <v>233</v>
      </c>
      <c r="C7" s="126"/>
      <c r="D7" s="126"/>
      <c r="E7" s="126"/>
      <c r="F7" s="126"/>
      <c r="G7" s="126"/>
      <c r="H7" s="126"/>
      <c r="I7" s="126"/>
      <c r="J7" s="126"/>
      <c r="K7" s="127"/>
      <c r="L7" s="66"/>
    </row>
    <row r="8" spans="1:12" ht="18" customHeight="1">
      <c r="A8" s="65"/>
      <c r="B8" s="125" t="s">
        <v>234</v>
      </c>
      <c r="C8" s="126"/>
      <c r="D8" s="126"/>
      <c r="E8" s="126"/>
      <c r="F8" s="126"/>
      <c r="G8" s="126"/>
      <c r="H8" s="126"/>
      <c r="I8" s="126"/>
      <c r="J8" s="126"/>
      <c r="K8" s="127"/>
      <c r="L8" s="66"/>
    </row>
    <row r="9" spans="1:12" ht="18" customHeight="1">
      <c r="A9" s="65"/>
      <c r="B9" s="128" t="s">
        <v>235</v>
      </c>
      <c r="C9" s="129"/>
      <c r="D9" s="129"/>
      <c r="E9" s="129"/>
      <c r="F9" s="129"/>
      <c r="G9" s="129"/>
      <c r="H9" s="129"/>
      <c r="I9" s="129"/>
      <c r="J9" s="129"/>
      <c r="K9" s="130"/>
      <c r="L9" s="66"/>
    </row>
    <row r="10" spans="1:12" ht="18" customHeight="1">
      <c r="A10" s="65"/>
      <c r="B10" s="125" t="s">
        <v>219</v>
      </c>
      <c r="C10" s="126"/>
      <c r="D10" s="127"/>
      <c r="E10" s="55" t="s">
        <v>7</v>
      </c>
      <c r="F10" s="125" t="s">
        <v>220</v>
      </c>
      <c r="G10" s="126"/>
      <c r="H10" s="126"/>
      <c r="I10" s="126"/>
      <c r="J10" s="126"/>
      <c r="K10" s="127"/>
      <c r="L10" s="66"/>
    </row>
    <row r="11" spans="1:12" ht="5.0999999999999996" customHeight="1">
      <c r="A11" s="67"/>
      <c r="B11" s="68"/>
      <c r="C11" s="68"/>
      <c r="D11" s="68"/>
      <c r="E11" s="69"/>
      <c r="F11" s="68"/>
      <c r="G11" s="69"/>
      <c r="H11" s="70"/>
      <c r="I11" s="71"/>
      <c r="J11" s="71"/>
      <c r="K11" s="71"/>
      <c r="L11" s="72"/>
    </row>
    <row r="12" spans="1:12" ht="18" customHeight="1">
      <c r="A12" s="65"/>
      <c r="B12" s="155" t="s">
        <v>8</v>
      </c>
      <c r="C12" s="156"/>
      <c r="D12" s="156"/>
      <c r="E12" s="156"/>
      <c r="F12" s="156"/>
      <c r="G12" s="156"/>
      <c r="H12" s="156"/>
      <c r="I12" s="156"/>
      <c r="J12" s="156"/>
      <c r="K12" s="157"/>
      <c r="L12" s="66"/>
    </row>
    <row r="13" spans="1:12" ht="5.0999999999999996" customHeight="1">
      <c r="A13" s="67"/>
      <c r="B13" s="69"/>
      <c r="C13" s="69"/>
      <c r="D13" s="69"/>
      <c r="E13" s="69"/>
      <c r="F13" s="68"/>
      <c r="G13" s="69"/>
      <c r="H13" s="69"/>
      <c r="I13" s="69"/>
      <c r="J13" s="69"/>
      <c r="K13" s="73"/>
      <c r="L13" s="72"/>
    </row>
    <row r="14" spans="1:12" ht="15" customHeight="1">
      <c r="A14" s="65"/>
      <c r="B14" s="140" t="s">
        <v>9</v>
      </c>
      <c r="C14" s="137" t="s">
        <v>10</v>
      </c>
      <c r="D14" s="137" t="s">
        <v>11</v>
      </c>
      <c r="E14" s="137" t="s">
        <v>12</v>
      </c>
      <c r="F14" s="137" t="s">
        <v>13</v>
      </c>
      <c r="G14" s="137" t="s">
        <v>14</v>
      </c>
      <c r="H14" s="134" t="s">
        <v>15</v>
      </c>
      <c r="I14" s="135"/>
      <c r="J14" s="135"/>
      <c r="K14" s="136"/>
      <c r="L14" s="66"/>
    </row>
    <row r="15" spans="1:12" ht="15.6" customHeight="1">
      <c r="A15" s="65"/>
      <c r="B15" s="141"/>
      <c r="C15" s="139"/>
      <c r="D15" s="138"/>
      <c r="E15" s="151"/>
      <c r="F15" s="151"/>
      <c r="G15" s="150"/>
      <c r="H15" s="74" t="s">
        <v>16</v>
      </c>
      <c r="I15" s="74" t="s">
        <v>17</v>
      </c>
      <c r="J15" s="74" t="s">
        <v>18</v>
      </c>
      <c r="K15" s="74" t="s">
        <v>19</v>
      </c>
      <c r="L15" s="66"/>
    </row>
    <row r="16" spans="1:12" ht="5.0999999999999996" customHeight="1">
      <c r="A16" s="67"/>
      <c r="B16" s="75"/>
      <c r="C16" s="76"/>
      <c r="D16" s="76"/>
      <c r="E16" s="76"/>
      <c r="F16" s="77"/>
      <c r="G16" s="78"/>
      <c r="H16" s="79"/>
      <c r="I16" s="78"/>
      <c r="J16" s="80"/>
      <c r="K16" s="73"/>
      <c r="L16" s="72"/>
    </row>
    <row r="17" spans="1:12" ht="18" customHeight="1">
      <c r="A17" s="65"/>
      <c r="B17" s="81" t="s">
        <v>20</v>
      </c>
      <c r="C17" s="82"/>
      <c r="D17" s="83"/>
      <c r="E17" s="84" t="s">
        <v>21</v>
      </c>
      <c r="F17" s="85"/>
      <c r="G17" s="86"/>
      <c r="H17" s="86"/>
      <c r="I17" s="86"/>
      <c r="J17" s="86">
        <f>SUM(I18:I62)</f>
        <v>67287.699599999993</v>
      </c>
      <c r="K17" s="87">
        <f>J17/$J$76</f>
        <v>0.93899136487751644</v>
      </c>
      <c r="L17" s="66"/>
    </row>
    <row r="18" spans="1:12" ht="18" customHeight="1">
      <c r="A18" s="65"/>
      <c r="B18" s="88" t="s">
        <v>22</v>
      </c>
      <c r="C18" s="89" t="s">
        <v>218</v>
      </c>
      <c r="D18" s="88" t="s">
        <v>224</v>
      </c>
      <c r="E18" s="90" t="s">
        <v>23</v>
      </c>
      <c r="F18" s="88" t="s">
        <v>24</v>
      </c>
      <c r="G18" s="91">
        <v>9</v>
      </c>
      <c r="H18" s="92">
        <v>7.74</v>
      </c>
      <c r="I18" s="92">
        <f t="shared" ref="I18:I62" si="0">G18*H18</f>
        <v>69.66</v>
      </c>
      <c r="J18" s="86"/>
      <c r="K18" s="86"/>
      <c r="L18" s="66"/>
    </row>
    <row r="19" spans="1:12" ht="18" customHeight="1">
      <c r="A19" s="65"/>
      <c r="B19" s="88" t="s">
        <v>25</v>
      </c>
      <c r="C19" s="89" t="s">
        <v>218</v>
      </c>
      <c r="D19" s="88">
        <v>342</v>
      </c>
      <c r="E19" s="90" t="s">
        <v>26</v>
      </c>
      <c r="F19" s="88" t="s">
        <v>27</v>
      </c>
      <c r="G19" s="91">
        <v>3</v>
      </c>
      <c r="H19" s="92">
        <v>10.050000000000001</v>
      </c>
      <c r="I19" s="92">
        <f t="shared" si="0"/>
        <v>30.150000000000002</v>
      </c>
      <c r="J19" s="86"/>
      <c r="K19" s="86"/>
      <c r="L19" s="66"/>
    </row>
    <row r="20" spans="1:12" ht="30" customHeight="1">
      <c r="A20" s="65"/>
      <c r="B20" s="88" t="s">
        <v>28</v>
      </c>
      <c r="C20" s="89" t="s">
        <v>218</v>
      </c>
      <c r="D20" s="88">
        <v>88544</v>
      </c>
      <c r="E20" s="90" t="s">
        <v>29</v>
      </c>
      <c r="F20" s="88" t="s">
        <v>24</v>
      </c>
      <c r="G20" s="91">
        <v>2</v>
      </c>
      <c r="H20" s="92">
        <v>78.83</v>
      </c>
      <c r="I20" s="92">
        <f t="shared" si="0"/>
        <v>157.66</v>
      </c>
      <c r="J20" s="86"/>
      <c r="K20" s="86"/>
      <c r="L20" s="66"/>
    </row>
    <row r="21" spans="1:12" ht="30" customHeight="1">
      <c r="A21" s="65"/>
      <c r="B21" s="88" t="s">
        <v>30</v>
      </c>
      <c r="C21" s="89" t="s">
        <v>221</v>
      </c>
      <c r="D21" s="93" t="s">
        <v>225</v>
      </c>
      <c r="E21" s="90" t="s">
        <v>31</v>
      </c>
      <c r="F21" s="88" t="s">
        <v>24</v>
      </c>
      <c r="G21" s="94">
        <v>48</v>
      </c>
      <c r="H21" s="94">
        <v>4.2300000000000004</v>
      </c>
      <c r="I21" s="92">
        <f t="shared" si="0"/>
        <v>203.04000000000002</v>
      </c>
      <c r="J21" s="86"/>
      <c r="K21" s="86"/>
      <c r="L21" s="66"/>
    </row>
    <row r="22" spans="1:12" ht="30" customHeight="1">
      <c r="A22" s="65"/>
      <c r="B22" s="88" t="s">
        <v>32</v>
      </c>
      <c r="C22" s="89" t="s">
        <v>221</v>
      </c>
      <c r="D22" s="88" t="s">
        <v>226</v>
      </c>
      <c r="E22" s="90" t="s">
        <v>33</v>
      </c>
      <c r="F22" s="88" t="s">
        <v>24</v>
      </c>
      <c r="G22" s="91">
        <v>22</v>
      </c>
      <c r="H22" s="92">
        <v>2.12</v>
      </c>
      <c r="I22" s="92">
        <f t="shared" si="0"/>
        <v>46.64</v>
      </c>
      <c r="J22" s="86"/>
      <c r="K22" s="86"/>
      <c r="L22" s="66"/>
    </row>
    <row r="23" spans="1:12" ht="30" customHeight="1">
      <c r="A23" s="65"/>
      <c r="B23" s="88" t="s">
        <v>34</v>
      </c>
      <c r="C23" s="89" t="s">
        <v>218</v>
      </c>
      <c r="D23" s="88" t="s">
        <v>35</v>
      </c>
      <c r="E23" s="90" t="s">
        <v>36</v>
      </c>
      <c r="F23" s="88" t="s">
        <v>37</v>
      </c>
      <c r="G23" s="91">
        <v>600</v>
      </c>
      <c r="H23" s="92">
        <v>50.94</v>
      </c>
      <c r="I23" s="92">
        <f t="shared" si="0"/>
        <v>30564</v>
      </c>
      <c r="J23" s="86"/>
      <c r="K23" s="86"/>
      <c r="L23" s="66"/>
    </row>
    <row r="24" spans="1:12" ht="30" customHeight="1">
      <c r="A24" s="65"/>
      <c r="B24" s="88" t="s">
        <v>38</v>
      </c>
      <c r="C24" s="89" t="s">
        <v>218</v>
      </c>
      <c r="D24" s="88" t="s">
        <v>39</v>
      </c>
      <c r="E24" s="90" t="s">
        <v>40</v>
      </c>
      <c r="F24" s="88" t="s">
        <v>37</v>
      </c>
      <c r="G24" s="91">
        <v>10</v>
      </c>
      <c r="H24" s="92">
        <v>7.29</v>
      </c>
      <c r="I24" s="92">
        <f t="shared" si="0"/>
        <v>72.900000000000006</v>
      </c>
      <c r="J24" s="86"/>
      <c r="K24" s="86"/>
      <c r="L24" s="66"/>
    </row>
    <row r="25" spans="1:12" ht="18" customHeight="1">
      <c r="A25" s="65"/>
      <c r="B25" s="88" t="s">
        <v>41</v>
      </c>
      <c r="C25" s="89" t="s">
        <v>227</v>
      </c>
      <c r="D25" s="88">
        <v>2852</v>
      </c>
      <c r="E25" s="90" t="s">
        <v>42</v>
      </c>
      <c r="F25" s="88" t="s">
        <v>27</v>
      </c>
      <c r="G25" s="91">
        <v>30</v>
      </c>
      <c r="H25" s="92">
        <v>23</v>
      </c>
      <c r="I25" s="92">
        <f t="shared" si="0"/>
        <v>690</v>
      </c>
      <c r="J25" s="86"/>
      <c r="K25" s="86"/>
      <c r="L25" s="66"/>
    </row>
    <row r="26" spans="1:12" ht="18" customHeight="1">
      <c r="A26" s="65"/>
      <c r="B26" s="88" t="s">
        <v>43</v>
      </c>
      <c r="C26" s="89" t="s">
        <v>218</v>
      </c>
      <c r="D26" s="88">
        <v>72253</v>
      </c>
      <c r="E26" s="90" t="s">
        <v>44</v>
      </c>
      <c r="F26" s="88" t="s">
        <v>27</v>
      </c>
      <c r="G26" s="91">
        <v>15</v>
      </c>
      <c r="H26" s="92">
        <v>19.21</v>
      </c>
      <c r="I26" s="92">
        <f t="shared" si="0"/>
        <v>288.15000000000003</v>
      </c>
      <c r="J26" s="86"/>
      <c r="K26" s="86"/>
      <c r="L26" s="66"/>
    </row>
    <row r="27" spans="1:12" ht="30" customHeight="1">
      <c r="A27" s="65"/>
      <c r="B27" s="88" t="s">
        <v>45</v>
      </c>
      <c r="C27" s="89" t="s">
        <v>218</v>
      </c>
      <c r="D27" s="88">
        <v>83372</v>
      </c>
      <c r="E27" s="90" t="s">
        <v>46</v>
      </c>
      <c r="F27" s="88" t="s">
        <v>24</v>
      </c>
      <c r="G27" s="91">
        <v>1</v>
      </c>
      <c r="H27" s="92">
        <v>585</v>
      </c>
      <c r="I27" s="92">
        <f t="shared" si="0"/>
        <v>585</v>
      </c>
      <c r="J27" s="86"/>
      <c r="K27" s="86"/>
      <c r="L27" s="66"/>
    </row>
    <row r="28" spans="1:12" ht="18" customHeight="1">
      <c r="A28" s="65"/>
      <c r="B28" s="88" t="s">
        <v>47</v>
      </c>
      <c r="C28" s="89" t="s">
        <v>227</v>
      </c>
      <c r="D28" s="88">
        <v>9818</v>
      </c>
      <c r="E28" s="90" t="s">
        <v>48</v>
      </c>
      <c r="F28" s="88" t="s">
        <v>37</v>
      </c>
      <c r="G28" s="91">
        <v>1</v>
      </c>
      <c r="H28" s="92">
        <v>7.96</v>
      </c>
      <c r="I28" s="92">
        <f t="shared" si="0"/>
        <v>7.96</v>
      </c>
      <c r="J28" s="86"/>
      <c r="K28" s="86"/>
      <c r="L28" s="66"/>
    </row>
    <row r="29" spans="1:12" ht="45" customHeight="1">
      <c r="A29" s="65"/>
      <c r="B29" s="88" t="s">
        <v>49</v>
      </c>
      <c r="C29" s="89" t="s">
        <v>218</v>
      </c>
      <c r="D29" s="88" t="s">
        <v>50</v>
      </c>
      <c r="E29" s="90" t="s">
        <v>51</v>
      </c>
      <c r="F29" s="88" t="s">
        <v>24</v>
      </c>
      <c r="G29" s="91">
        <v>1</v>
      </c>
      <c r="H29" s="92">
        <v>520.17999999999995</v>
      </c>
      <c r="I29" s="92">
        <f t="shared" si="0"/>
        <v>520.17999999999995</v>
      </c>
      <c r="J29" s="86"/>
      <c r="K29" s="86"/>
      <c r="L29" s="66"/>
    </row>
    <row r="30" spans="1:12" ht="45" customHeight="1">
      <c r="A30" s="65"/>
      <c r="B30" s="88" t="s">
        <v>52</v>
      </c>
      <c r="C30" s="89" t="s">
        <v>218</v>
      </c>
      <c r="D30" s="88" t="s">
        <v>53</v>
      </c>
      <c r="E30" s="90" t="s">
        <v>54</v>
      </c>
      <c r="F30" s="88" t="s">
        <v>24</v>
      </c>
      <c r="G30" s="91">
        <v>3</v>
      </c>
      <c r="H30" s="92">
        <v>111.13</v>
      </c>
      <c r="I30" s="92">
        <f t="shared" si="0"/>
        <v>333.39</v>
      </c>
      <c r="J30" s="86"/>
      <c r="K30" s="86"/>
      <c r="L30" s="66"/>
    </row>
    <row r="31" spans="1:12" ht="45" customHeight="1">
      <c r="A31" s="65"/>
      <c r="B31" s="88" t="s">
        <v>55</v>
      </c>
      <c r="C31" s="89" t="s">
        <v>218</v>
      </c>
      <c r="D31" s="88" t="s">
        <v>56</v>
      </c>
      <c r="E31" s="90" t="s">
        <v>57</v>
      </c>
      <c r="F31" s="88" t="s">
        <v>24</v>
      </c>
      <c r="G31" s="91">
        <v>3</v>
      </c>
      <c r="H31" s="92">
        <v>39.340000000000003</v>
      </c>
      <c r="I31" s="92">
        <f t="shared" si="0"/>
        <v>118.02000000000001</v>
      </c>
      <c r="J31" s="86"/>
      <c r="K31" s="86"/>
      <c r="L31" s="66"/>
    </row>
    <row r="32" spans="1:12" ht="30" customHeight="1">
      <c r="A32" s="65"/>
      <c r="B32" s="88" t="s">
        <v>58</v>
      </c>
      <c r="C32" s="89" t="s">
        <v>218</v>
      </c>
      <c r="D32" s="88">
        <v>72264</v>
      </c>
      <c r="E32" s="90" t="s">
        <v>59</v>
      </c>
      <c r="F32" s="88" t="s">
        <v>24</v>
      </c>
      <c r="G32" s="91">
        <v>6</v>
      </c>
      <c r="H32" s="92">
        <v>15.38</v>
      </c>
      <c r="I32" s="92">
        <f t="shared" si="0"/>
        <v>92.28</v>
      </c>
      <c r="J32" s="86"/>
      <c r="K32" s="86"/>
      <c r="L32" s="66"/>
    </row>
    <row r="33" spans="1:12" ht="30" customHeight="1">
      <c r="A33" s="65"/>
      <c r="B33" s="88" t="s">
        <v>60</v>
      </c>
      <c r="C33" s="89" t="s">
        <v>218</v>
      </c>
      <c r="D33" s="88">
        <v>72272</v>
      </c>
      <c r="E33" s="90" t="s">
        <v>61</v>
      </c>
      <c r="F33" s="88" t="s">
        <v>24</v>
      </c>
      <c r="G33" s="91">
        <v>2.73</v>
      </c>
      <c r="H33" s="92">
        <v>8.52</v>
      </c>
      <c r="I33" s="92">
        <f t="shared" si="0"/>
        <v>23.259599999999999</v>
      </c>
      <c r="J33" s="86"/>
      <c r="K33" s="86"/>
      <c r="L33" s="66"/>
    </row>
    <row r="34" spans="1:12" ht="18" customHeight="1">
      <c r="A34" s="65"/>
      <c r="B34" s="88" t="s">
        <v>62</v>
      </c>
      <c r="C34" s="89" t="s">
        <v>218</v>
      </c>
      <c r="D34" s="88">
        <v>72262</v>
      </c>
      <c r="E34" s="90" t="s">
        <v>63</v>
      </c>
      <c r="F34" s="88" t="s">
        <v>24</v>
      </c>
      <c r="G34" s="91">
        <v>9</v>
      </c>
      <c r="H34" s="92">
        <v>11.63</v>
      </c>
      <c r="I34" s="92">
        <f t="shared" si="0"/>
        <v>104.67</v>
      </c>
      <c r="J34" s="86"/>
      <c r="K34" s="86"/>
      <c r="L34" s="66"/>
    </row>
    <row r="35" spans="1:12" ht="45" customHeight="1">
      <c r="A35" s="65"/>
      <c r="B35" s="88" t="s">
        <v>64</v>
      </c>
      <c r="C35" s="89" t="s">
        <v>218</v>
      </c>
      <c r="D35" s="88" t="s">
        <v>65</v>
      </c>
      <c r="E35" s="90" t="s">
        <v>66</v>
      </c>
      <c r="F35" s="88" t="s">
        <v>24</v>
      </c>
      <c r="G35" s="91">
        <v>12</v>
      </c>
      <c r="H35" s="92">
        <v>6.12</v>
      </c>
      <c r="I35" s="92">
        <f t="shared" si="0"/>
        <v>73.44</v>
      </c>
      <c r="J35" s="86"/>
      <c r="K35" s="86"/>
      <c r="L35" s="66"/>
    </row>
    <row r="36" spans="1:12" ht="18" customHeight="1">
      <c r="A36" s="65"/>
      <c r="B36" s="88" t="s">
        <v>67</v>
      </c>
      <c r="C36" s="89" t="s">
        <v>221</v>
      </c>
      <c r="D36" s="88" t="s">
        <v>68</v>
      </c>
      <c r="E36" s="90" t="s">
        <v>69</v>
      </c>
      <c r="F36" s="88" t="s">
        <v>24</v>
      </c>
      <c r="G36" s="91">
        <v>12</v>
      </c>
      <c r="H36" s="92">
        <v>32.01</v>
      </c>
      <c r="I36" s="92">
        <f t="shared" si="0"/>
        <v>384.12</v>
      </c>
      <c r="J36" s="86"/>
      <c r="K36" s="86"/>
      <c r="L36" s="66"/>
    </row>
    <row r="37" spans="1:12" ht="18" customHeight="1">
      <c r="A37" s="65"/>
      <c r="B37" s="88" t="s">
        <v>70</v>
      </c>
      <c r="C37" s="89" t="s">
        <v>221</v>
      </c>
      <c r="D37" s="88" t="s">
        <v>71</v>
      </c>
      <c r="E37" s="90" t="s">
        <v>72</v>
      </c>
      <c r="F37" s="88" t="s">
        <v>24</v>
      </c>
      <c r="G37" s="91">
        <v>5</v>
      </c>
      <c r="H37" s="92">
        <v>55.41</v>
      </c>
      <c r="I37" s="92">
        <f t="shared" si="0"/>
        <v>277.04999999999995</v>
      </c>
      <c r="J37" s="86"/>
      <c r="K37" s="86"/>
      <c r="L37" s="66"/>
    </row>
    <row r="38" spans="1:12" ht="30" customHeight="1">
      <c r="A38" s="65"/>
      <c r="B38" s="88" t="s">
        <v>73</v>
      </c>
      <c r="C38" s="89" t="s">
        <v>218</v>
      </c>
      <c r="D38" s="88" t="s">
        <v>74</v>
      </c>
      <c r="E38" s="90" t="s">
        <v>75</v>
      </c>
      <c r="F38" s="88" t="s">
        <v>24</v>
      </c>
      <c r="G38" s="91">
        <v>2</v>
      </c>
      <c r="H38" s="92">
        <v>617.65</v>
      </c>
      <c r="I38" s="92">
        <f t="shared" si="0"/>
        <v>1235.3</v>
      </c>
      <c r="J38" s="86"/>
      <c r="K38" s="86"/>
      <c r="L38" s="66"/>
    </row>
    <row r="39" spans="1:12" ht="30" customHeight="1">
      <c r="A39" s="65"/>
      <c r="B39" s="88" t="s">
        <v>76</v>
      </c>
      <c r="C39" s="89" t="s">
        <v>218</v>
      </c>
      <c r="D39" s="88" t="s">
        <v>77</v>
      </c>
      <c r="E39" s="90" t="s">
        <v>78</v>
      </c>
      <c r="F39" s="88" t="s">
        <v>24</v>
      </c>
      <c r="G39" s="91">
        <v>4</v>
      </c>
      <c r="H39" s="92">
        <v>373.03</v>
      </c>
      <c r="I39" s="92">
        <f t="shared" si="0"/>
        <v>1492.12</v>
      </c>
      <c r="J39" s="86"/>
      <c r="K39" s="86"/>
      <c r="L39" s="66"/>
    </row>
    <row r="40" spans="1:12" ht="30" customHeight="1">
      <c r="A40" s="65"/>
      <c r="B40" s="88" t="s">
        <v>79</v>
      </c>
      <c r="C40" s="89" t="s">
        <v>218</v>
      </c>
      <c r="D40" s="88" t="s">
        <v>80</v>
      </c>
      <c r="E40" s="90" t="s">
        <v>81</v>
      </c>
      <c r="F40" s="88" t="s">
        <v>37</v>
      </c>
      <c r="G40" s="91">
        <v>6</v>
      </c>
      <c r="H40" s="92">
        <v>17.32</v>
      </c>
      <c r="I40" s="92">
        <f t="shared" si="0"/>
        <v>103.92</v>
      </c>
      <c r="J40" s="86"/>
      <c r="K40" s="86"/>
      <c r="L40" s="66"/>
    </row>
    <row r="41" spans="1:12" ht="30" customHeight="1">
      <c r="A41" s="65"/>
      <c r="B41" s="88" t="s">
        <v>82</v>
      </c>
      <c r="C41" s="89" t="s">
        <v>218</v>
      </c>
      <c r="D41" s="88">
        <v>55867</v>
      </c>
      <c r="E41" s="90" t="s">
        <v>83</v>
      </c>
      <c r="F41" s="88" t="s">
        <v>24</v>
      </c>
      <c r="G41" s="91">
        <v>18</v>
      </c>
      <c r="H41" s="92">
        <v>35.5</v>
      </c>
      <c r="I41" s="92">
        <f t="shared" si="0"/>
        <v>639</v>
      </c>
      <c r="J41" s="86"/>
      <c r="K41" s="86"/>
      <c r="L41" s="66"/>
    </row>
    <row r="42" spans="1:12" ht="30" customHeight="1">
      <c r="A42" s="65"/>
      <c r="B42" s="88" t="s">
        <v>84</v>
      </c>
      <c r="C42" s="89" t="s">
        <v>218</v>
      </c>
      <c r="D42" s="88">
        <v>55868</v>
      </c>
      <c r="E42" s="90" t="s">
        <v>85</v>
      </c>
      <c r="F42" s="88" t="s">
        <v>24</v>
      </c>
      <c r="G42" s="91">
        <v>8</v>
      </c>
      <c r="H42" s="92">
        <v>45.88</v>
      </c>
      <c r="I42" s="92">
        <f t="shared" si="0"/>
        <v>367.04</v>
      </c>
      <c r="J42" s="86"/>
      <c r="K42" s="86"/>
      <c r="L42" s="66"/>
    </row>
    <row r="43" spans="1:12" ht="18" customHeight="1">
      <c r="A43" s="65"/>
      <c r="B43" s="88" t="s">
        <v>86</v>
      </c>
      <c r="C43" s="89" t="s">
        <v>218</v>
      </c>
      <c r="D43" s="88">
        <v>72250</v>
      </c>
      <c r="E43" s="90" t="s">
        <v>87</v>
      </c>
      <c r="F43" s="88" t="s">
        <v>27</v>
      </c>
      <c r="G43" s="91">
        <v>3</v>
      </c>
      <c r="H43" s="92">
        <v>6.65</v>
      </c>
      <c r="I43" s="92">
        <f t="shared" si="0"/>
        <v>19.950000000000003</v>
      </c>
      <c r="J43" s="86"/>
      <c r="K43" s="86"/>
      <c r="L43" s="66"/>
    </row>
    <row r="44" spans="1:12" ht="45" customHeight="1">
      <c r="A44" s="65"/>
      <c r="B44" s="88" t="s">
        <v>88</v>
      </c>
      <c r="C44" s="89" t="s">
        <v>218</v>
      </c>
      <c r="D44" s="88">
        <v>5928</v>
      </c>
      <c r="E44" s="90" t="s">
        <v>89</v>
      </c>
      <c r="F44" s="88" t="s">
        <v>90</v>
      </c>
      <c r="G44" s="91">
        <v>18</v>
      </c>
      <c r="H44" s="92">
        <v>112.8</v>
      </c>
      <c r="I44" s="92">
        <f t="shared" si="0"/>
        <v>2030.3999999999999</v>
      </c>
      <c r="J44" s="86"/>
      <c r="K44" s="86"/>
      <c r="L44" s="66"/>
    </row>
    <row r="45" spans="1:12" ht="18" customHeight="1">
      <c r="A45" s="65"/>
      <c r="B45" s="88" t="s">
        <v>91</v>
      </c>
      <c r="C45" s="89" t="s">
        <v>218</v>
      </c>
      <c r="D45" s="88">
        <v>68069</v>
      </c>
      <c r="E45" s="90" t="s">
        <v>92</v>
      </c>
      <c r="F45" s="88" t="s">
        <v>24</v>
      </c>
      <c r="G45" s="91">
        <v>6</v>
      </c>
      <c r="H45" s="92">
        <v>38.93</v>
      </c>
      <c r="I45" s="92">
        <f t="shared" si="0"/>
        <v>233.57999999999998</v>
      </c>
      <c r="J45" s="86"/>
      <c r="K45" s="86"/>
      <c r="L45" s="66"/>
    </row>
    <row r="46" spans="1:12" ht="18" customHeight="1">
      <c r="A46" s="65"/>
      <c r="B46" s="88" t="s">
        <v>93</v>
      </c>
      <c r="C46" s="89" t="s">
        <v>218</v>
      </c>
      <c r="D46" s="88">
        <v>3398</v>
      </c>
      <c r="E46" s="90" t="s">
        <v>94</v>
      </c>
      <c r="F46" s="88" t="s">
        <v>24</v>
      </c>
      <c r="G46" s="91">
        <v>8</v>
      </c>
      <c r="H46" s="92">
        <v>6.67</v>
      </c>
      <c r="I46" s="92">
        <f t="shared" si="0"/>
        <v>53.36</v>
      </c>
      <c r="J46" s="86"/>
      <c r="K46" s="86"/>
      <c r="L46" s="66"/>
    </row>
    <row r="47" spans="1:12" ht="30" customHeight="1">
      <c r="A47" s="65"/>
      <c r="B47" s="88" t="s">
        <v>95</v>
      </c>
      <c r="C47" s="89" t="s">
        <v>218</v>
      </c>
      <c r="D47" s="88" t="s">
        <v>228</v>
      </c>
      <c r="E47" s="90" t="s">
        <v>96</v>
      </c>
      <c r="F47" s="88" t="s">
        <v>24</v>
      </c>
      <c r="G47" s="91">
        <v>24</v>
      </c>
      <c r="H47" s="92">
        <v>121.72</v>
      </c>
      <c r="I47" s="92">
        <f t="shared" si="0"/>
        <v>2921.2799999999997</v>
      </c>
      <c r="J47" s="86"/>
      <c r="K47" s="86"/>
      <c r="L47" s="66"/>
    </row>
    <row r="48" spans="1:12" ht="30" customHeight="1">
      <c r="A48" s="65"/>
      <c r="B48" s="88" t="s">
        <v>97</v>
      </c>
      <c r="C48" s="89" t="s">
        <v>218</v>
      </c>
      <c r="D48" s="88" t="s">
        <v>98</v>
      </c>
      <c r="E48" s="90" t="s">
        <v>99</v>
      </c>
      <c r="F48" s="88" t="s">
        <v>24</v>
      </c>
      <c r="G48" s="91">
        <v>4</v>
      </c>
      <c r="H48" s="92">
        <v>32.25</v>
      </c>
      <c r="I48" s="92">
        <f t="shared" si="0"/>
        <v>129</v>
      </c>
      <c r="J48" s="86"/>
      <c r="K48" s="86"/>
      <c r="L48" s="66"/>
    </row>
    <row r="49" spans="1:12" ht="18" customHeight="1">
      <c r="A49" s="65"/>
      <c r="B49" s="88" t="s">
        <v>100</v>
      </c>
      <c r="C49" s="89" t="s">
        <v>218</v>
      </c>
      <c r="D49" s="88">
        <v>72619</v>
      </c>
      <c r="E49" s="90" t="s">
        <v>101</v>
      </c>
      <c r="F49" s="88" t="s">
        <v>24</v>
      </c>
      <c r="G49" s="91">
        <v>6</v>
      </c>
      <c r="H49" s="92">
        <v>81.17</v>
      </c>
      <c r="I49" s="92">
        <f t="shared" si="0"/>
        <v>487.02</v>
      </c>
      <c r="J49" s="86"/>
      <c r="K49" s="86"/>
      <c r="L49" s="66"/>
    </row>
    <row r="50" spans="1:12" ht="18" customHeight="1">
      <c r="A50" s="65"/>
      <c r="B50" s="88" t="s">
        <v>102</v>
      </c>
      <c r="C50" s="89" t="s">
        <v>218</v>
      </c>
      <c r="D50" s="88">
        <v>7581</v>
      </c>
      <c r="E50" s="90" t="s">
        <v>103</v>
      </c>
      <c r="F50" s="88" t="s">
        <v>24</v>
      </c>
      <c r="G50" s="91">
        <v>6</v>
      </c>
      <c r="H50" s="92">
        <v>2.4500000000000002</v>
      </c>
      <c r="I50" s="92">
        <f t="shared" si="0"/>
        <v>14.700000000000001</v>
      </c>
      <c r="J50" s="86"/>
      <c r="K50" s="86"/>
      <c r="L50" s="66"/>
    </row>
    <row r="51" spans="1:12" ht="30" customHeight="1">
      <c r="A51" s="65"/>
      <c r="B51" s="88" t="s">
        <v>104</v>
      </c>
      <c r="C51" s="89" t="s">
        <v>218</v>
      </c>
      <c r="D51" s="88">
        <v>442</v>
      </c>
      <c r="E51" s="90" t="s">
        <v>105</v>
      </c>
      <c r="F51" s="88" t="s">
        <v>24</v>
      </c>
      <c r="G51" s="91">
        <v>4</v>
      </c>
      <c r="H51" s="92">
        <v>3.08</v>
      </c>
      <c r="I51" s="92">
        <f t="shared" si="0"/>
        <v>12.32</v>
      </c>
      <c r="J51" s="86"/>
      <c r="K51" s="86"/>
      <c r="L51" s="66"/>
    </row>
    <row r="52" spans="1:12" ht="30" customHeight="1">
      <c r="A52" s="65"/>
      <c r="B52" s="88" t="s">
        <v>106</v>
      </c>
      <c r="C52" s="89" t="s">
        <v>218</v>
      </c>
      <c r="D52" s="88">
        <v>429</v>
      </c>
      <c r="E52" s="90" t="s">
        <v>107</v>
      </c>
      <c r="F52" s="88" t="s">
        <v>37</v>
      </c>
      <c r="G52" s="91">
        <v>22</v>
      </c>
      <c r="H52" s="92">
        <v>8.24</v>
      </c>
      <c r="I52" s="92">
        <f t="shared" si="0"/>
        <v>181.28</v>
      </c>
      <c r="J52" s="86"/>
      <c r="K52" s="86"/>
      <c r="L52" s="66"/>
    </row>
    <row r="53" spans="1:12" ht="30" customHeight="1">
      <c r="A53" s="65"/>
      <c r="B53" s="88" t="s">
        <v>108</v>
      </c>
      <c r="C53" s="89" t="s">
        <v>218</v>
      </c>
      <c r="D53" s="88">
        <v>437</v>
      </c>
      <c r="E53" s="90" t="s">
        <v>109</v>
      </c>
      <c r="F53" s="88" t="s">
        <v>24</v>
      </c>
      <c r="G53" s="91">
        <v>8</v>
      </c>
      <c r="H53" s="92">
        <v>7.85</v>
      </c>
      <c r="I53" s="92">
        <f t="shared" si="0"/>
        <v>62.8</v>
      </c>
      <c r="J53" s="86"/>
      <c r="K53" s="86"/>
      <c r="L53" s="66"/>
    </row>
    <row r="54" spans="1:12" ht="30" customHeight="1">
      <c r="A54" s="65"/>
      <c r="B54" s="88" t="s">
        <v>110</v>
      </c>
      <c r="C54" s="89" t="s">
        <v>218</v>
      </c>
      <c r="D54" s="88">
        <v>428</v>
      </c>
      <c r="E54" s="90" t="s">
        <v>111</v>
      </c>
      <c r="F54" s="88" t="s">
        <v>24</v>
      </c>
      <c r="G54" s="91">
        <v>12</v>
      </c>
      <c r="H54" s="92">
        <v>8.92</v>
      </c>
      <c r="I54" s="92">
        <f t="shared" si="0"/>
        <v>107.03999999999999</v>
      </c>
      <c r="J54" s="86"/>
      <c r="K54" s="86"/>
      <c r="L54" s="66"/>
    </row>
    <row r="55" spans="1:12" ht="30" customHeight="1">
      <c r="A55" s="65"/>
      <c r="B55" s="88" t="s">
        <v>112</v>
      </c>
      <c r="C55" s="89" t="s">
        <v>218</v>
      </c>
      <c r="D55" s="88">
        <v>83641</v>
      </c>
      <c r="E55" s="90" t="s">
        <v>113</v>
      </c>
      <c r="F55" s="88" t="s">
        <v>24</v>
      </c>
      <c r="G55" s="91">
        <v>3</v>
      </c>
      <c r="H55" s="92">
        <v>379.71</v>
      </c>
      <c r="I55" s="92">
        <f t="shared" si="0"/>
        <v>1139.1299999999999</v>
      </c>
      <c r="J55" s="86"/>
      <c r="K55" s="86"/>
      <c r="L55" s="66"/>
    </row>
    <row r="56" spans="1:12" ht="18" customHeight="1">
      <c r="A56" s="65"/>
      <c r="B56" s="88" t="s">
        <v>114</v>
      </c>
      <c r="C56" s="89" t="s">
        <v>218</v>
      </c>
      <c r="D56" s="88" t="s">
        <v>115</v>
      </c>
      <c r="E56" s="90" t="s">
        <v>116</v>
      </c>
      <c r="F56" s="88" t="s">
        <v>24</v>
      </c>
      <c r="G56" s="91">
        <v>4</v>
      </c>
      <c r="H56" s="92">
        <v>32.25</v>
      </c>
      <c r="I56" s="92">
        <f t="shared" si="0"/>
        <v>129</v>
      </c>
      <c r="J56" s="86"/>
      <c r="K56" s="86"/>
      <c r="L56" s="66"/>
    </row>
    <row r="57" spans="1:12" ht="18" customHeight="1">
      <c r="A57" s="65"/>
      <c r="B57" s="88" t="s">
        <v>117</v>
      </c>
      <c r="C57" s="89" t="s">
        <v>218</v>
      </c>
      <c r="D57" s="88">
        <v>421</v>
      </c>
      <c r="E57" s="90" t="s">
        <v>118</v>
      </c>
      <c r="F57" s="88" t="s">
        <v>24</v>
      </c>
      <c r="G57" s="91">
        <v>28</v>
      </c>
      <c r="H57" s="92">
        <v>10.02</v>
      </c>
      <c r="I57" s="92">
        <f t="shared" si="0"/>
        <v>280.56</v>
      </c>
      <c r="J57" s="86"/>
      <c r="K57" s="86"/>
      <c r="L57" s="66"/>
    </row>
    <row r="58" spans="1:12" ht="18" customHeight="1">
      <c r="A58" s="65"/>
      <c r="B58" s="88" t="s">
        <v>119</v>
      </c>
      <c r="C58" s="89" t="s">
        <v>218</v>
      </c>
      <c r="D58" s="88" t="s">
        <v>120</v>
      </c>
      <c r="E58" s="90" t="s">
        <v>121</v>
      </c>
      <c r="F58" s="88" t="s">
        <v>24</v>
      </c>
      <c r="G58" s="91">
        <v>2</v>
      </c>
      <c r="H58" s="92">
        <v>1170.68</v>
      </c>
      <c r="I58" s="92">
        <f t="shared" si="0"/>
        <v>2341.36</v>
      </c>
      <c r="J58" s="86"/>
      <c r="K58" s="86"/>
      <c r="L58" s="66"/>
    </row>
    <row r="59" spans="1:12" ht="30" customHeight="1">
      <c r="A59" s="65"/>
      <c r="B59" s="88" t="s">
        <v>122</v>
      </c>
      <c r="C59" s="89" t="s">
        <v>218</v>
      </c>
      <c r="D59" s="88">
        <v>73624</v>
      </c>
      <c r="E59" s="90" t="s">
        <v>123</v>
      </c>
      <c r="F59" s="88" t="s">
        <v>24</v>
      </c>
      <c r="G59" s="91">
        <v>2</v>
      </c>
      <c r="H59" s="92">
        <v>58.51</v>
      </c>
      <c r="I59" s="92">
        <f t="shared" si="0"/>
        <v>117.02</v>
      </c>
      <c r="J59" s="86"/>
      <c r="K59" s="86"/>
      <c r="L59" s="66"/>
    </row>
    <row r="60" spans="1:12" ht="30" customHeight="1">
      <c r="A60" s="65"/>
      <c r="B60" s="88" t="s">
        <v>124</v>
      </c>
      <c r="C60" s="89" t="s">
        <v>218</v>
      </c>
      <c r="D60" s="88">
        <v>72266</v>
      </c>
      <c r="E60" s="90" t="s">
        <v>125</v>
      </c>
      <c r="F60" s="88" t="s">
        <v>24</v>
      </c>
      <c r="G60" s="91">
        <v>12</v>
      </c>
      <c r="H60" s="92">
        <v>22.17</v>
      </c>
      <c r="I60" s="92">
        <f t="shared" si="0"/>
        <v>266.04000000000002</v>
      </c>
      <c r="J60" s="86"/>
      <c r="K60" s="86"/>
      <c r="L60" s="66"/>
    </row>
    <row r="61" spans="1:12" ht="18" customHeight="1">
      <c r="A61" s="65"/>
      <c r="B61" s="88" t="s">
        <v>126</v>
      </c>
      <c r="C61" s="89" t="s">
        <v>221</v>
      </c>
      <c r="D61" s="88" t="s">
        <v>127</v>
      </c>
      <c r="E61" s="90" t="s">
        <v>128</v>
      </c>
      <c r="F61" s="88" t="s">
        <v>24</v>
      </c>
      <c r="G61" s="91">
        <v>3</v>
      </c>
      <c r="H61" s="92">
        <v>112.73</v>
      </c>
      <c r="I61" s="92">
        <f t="shared" si="0"/>
        <v>338.19</v>
      </c>
      <c r="J61" s="86"/>
      <c r="K61" s="86"/>
      <c r="L61" s="66"/>
    </row>
    <row r="62" spans="1:12" ht="45" customHeight="1">
      <c r="A62" s="65"/>
      <c r="B62" s="88" t="s">
        <v>129</v>
      </c>
      <c r="C62" s="89" t="s">
        <v>218</v>
      </c>
      <c r="D62" s="88" t="s">
        <v>130</v>
      </c>
      <c r="E62" s="90" t="s">
        <v>131</v>
      </c>
      <c r="F62" s="88" t="s">
        <v>24</v>
      </c>
      <c r="G62" s="91">
        <v>1</v>
      </c>
      <c r="H62" s="92">
        <v>17944.72</v>
      </c>
      <c r="I62" s="92">
        <f t="shared" si="0"/>
        <v>17944.72</v>
      </c>
      <c r="J62" s="86"/>
      <c r="K62" s="86"/>
      <c r="L62" s="66"/>
    </row>
    <row r="63" spans="1:12" ht="18" customHeight="1">
      <c r="A63" s="65"/>
      <c r="B63" s="81" t="s">
        <v>132</v>
      </c>
      <c r="C63" s="89"/>
      <c r="D63" s="85"/>
      <c r="E63" s="84" t="s">
        <v>133</v>
      </c>
      <c r="F63" s="85"/>
      <c r="G63" s="86"/>
      <c r="H63" s="86"/>
      <c r="I63" s="86"/>
      <c r="J63" s="86">
        <f>SUM(I64:I71)</f>
        <v>1459.1314000000002</v>
      </c>
      <c r="K63" s="87">
        <f>J63/$J$76</f>
        <v>2.0361994732565381E-2</v>
      </c>
      <c r="L63" s="66"/>
    </row>
    <row r="64" spans="1:12" ht="18" customHeight="1">
      <c r="A64" s="65"/>
      <c r="B64" s="88" t="s">
        <v>134</v>
      </c>
      <c r="C64" s="89" t="s">
        <v>218</v>
      </c>
      <c r="D64" s="88" t="s">
        <v>135</v>
      </c>
      <c r="E64" s="90" t="s">
        <v>136</v>
      </c>
      <c r="F64" s="88" t="s">
        <v>137</v>
      </c>
      <c r="G64" s="91">
        <f>(15*0.5*0.3)+(0.6*0.5*1.6)</f>
        <v>2.73</v>
      </c>
      <c r="H64" s="92">
        <v>83.18</v>
      </c>
      <c r="I64" s="92">
        <f t="shared" ref="I64:I71" si="1">G64*H64</f>
        <v>227.08140000000003</v>
      </c>
      <c r="J64" s="86"/>
      <c r="K64" s="86"/>
      <c r="L64" s="66"/>
    </row>
    <row r="65" spans="1:12" ht="30" customHeight="1">
      <c r="A65" s="65"/>
      <c r="B65" s="88" t="s">
        <v>138</v>
      </c>
      <c r="C65" s="89" t="s">
        <v>218</v>
      </c>
      <c r="D65" s="88">
        <v>72920</v>
      </c>
      <c r="E65" s="90" t="s">
        <v>139</v>
      </c>
      <c r="F65" s="88" t="s">
        <v>137</v>
      </c>
      <c r="G65" s="91">
        <v>3.5</v>
      </c>
      <c r="H65" s="92">
        <v>14.24</v>
      </c>
      <c r="I65" s="92">
        <f t="shared" si="1"/>
        <v>49.84</v>
      </c>
      <c r="J65" s="86"/>
      <c r="K65" s="86"/>
      <c r="L65" s="66"/>
    </row>
    <row r="66" spans="1:12" ht="45" customHeight="1">
      <c r="A66" s="65"/>
      <c r="B66" s="88" t="s">
        <v>140</v>
      </c>
      <c r="C66" s="89" t="s">
        <v>218</v>
      </c>
      <c r="D66" s="88" t="s">
        <v>141</v>
      </c>
      <c r="E66" s="90" t="s">
        <v>142</v>
      </c>
      <c r="F66" s="88" t="s">
        <v>143</v>
      </c>
      <c r="G66" s="91">
        <v>5</v>
      </c>
      <c r="H66" s="92">
        <v>56.33</v>
      </c>
      <c r="I66" s="92">
        <f t="shared" si="1"/>
        <v>281.64999999999998</v>
      </c>
      <c r="J66" s="86"/>
      <c r="K66" s="86"/>
      <c r="L66" s="66"/>
    </row>
    <row r="67" spans="1:12" ht="45" customHeight="1">
      <c r="A67" s="65"/>
      <c r="B67" s="88" t="s">
        <v>144</v>
      </c>
      <c r="C67" s="89" t="s">
        <v>218</v>
      </c>
      <c r="D67" s="88" t="s">
        <v>145</v>
      </c>
      <c r="E67" s="90" t="s">
        <v>146</v>
      </c>
      <c r="F67" s="88" t="s">
        <v>143</v>
      </c>
      <c r="G67" s="91">
        <v>6</v>
      </c>
      <c r="H67" s="92">
        <v>15.63</v>
      </c>
      <c r="I67" s="92">
        <f t="shared" si="1"/>
        <v>93.78</v>
      </c>
      <c r="J67" s="86"/>
      <c r="K67" s="86"/>
      <c r="L67" s="66"/>
    </row>
    <row r="68" spans="1:12" ht="45" customHeight="1">
      <c r="A68" s="65"/>
      <c r="B68" s="88" t="s">
        <v>147</v>
      </c>
      <c r="C68" s="89" t="s">
        <v>218</v>
      </c>
      <c r="D68" s="88" t="s">
        <v>148</v>
      </c>
      <c r="E68" s="90" t="s">
        <v>149</v>
      </c>
      <c r="F68" s="88" t="s">
        <v>143</v>
      </c>
      <c r="G68" s="91">
        <v>1.4</v>
      </c>
      <c r="H68" s="92">
        <v>69.7</v>
      </c>
      <c r="I68" s="92">
        <f t="shared" si="1"/>
        <v>97.58</v>
      </c>
      <c r="J68" s="86"/>
      <c r="K68" s="86"/>
      <c r="L68" s="66"/>
    </row>
    <row r="69" spans="1:12" ht="45" customHeight="1">
      <c r="A69" s="65"/>
      <c r="B69" s="88" t="s">
        <v>150</v>
      </c>
      <c r="C69" s="89" t="s">
        <v>218</v>
      </c>
      <c r="D69" s="88" t="s">
        <v>151</v>
      </c>
      <c r="E69" s="90" t="s">
        <v>152</v>
      </c>
      <c r="F69" s="88" t="s">
        <v>143</v>
      </c>
      <c r="G69" s="91">
        <v>10</v>
      </c>
      <c r="H69" s="92">
        <v>36.01</v>
      </c>
      <c r="I69" s="92">
        <f t="shared" si="1"/>
        <v>360.09999999999997</v>
      </c>
      <c r="J69" s="86"/>
      <c r="K69" s="86"/>
      <c r="L69" s="66"/>
    </row>
    <row r="70" spans="1:12" ht="45" customHeight="1">
      <c r="A70" s="65"/>
      <c r="B70" s="88" t="s">
        <v>153</v>
      </c>
      <c r="C70" s="89" t="s">
        <v>218</v>
      </c>
      <c r="D70" s="88" t="s">
        <v>154</v>
      </c>
      <c r="E70" s="90" t="s">
        <v>155</v>
      </c>
      <c r="F70" s="88" t="s">
        <v>143</v>
      </c>
      <c r="G70" s="91">
        <f>G68</f>
        <v>1.4</v>
      </c>
      <c r="H70" s="92">
        <v>61.25</v>
      </c>
      <c r="I70" s="92">
        <f t="shared" si="1"/>
        <v>85.75</v>
      </c>
      <c r="J70" s="86"/>
      <c r="K70" s="86"/>
      <c r="L70" s="66"/>
    </row>
    <row r="71" spans="1:12" ht="60" customHeight="1">
      <c r="A71" s="65"/>
      <c r="B71" s="88" t="s">
        <v>156</v>
      </c>
      <c r="C71" s="89" t="s">
        <v>218</v>
      </c>
      <c r="D71" s="88" t="s">
        <v>157</v>
      </c>
      <c r="E71" s="90" t="s">
        <v>158</v>
      </c>
      <c r="F71" s="88" t="s">
        <v>143</v>
      </c>
      <c r="G71" s="91">
        <v>5</v>
      </c>
      <c r="H71" s="92">
        <v>52.67</v>
      </c>
      <c r="I71" s="92">
        <f t="shared" si="1"/>
        <v>263.35000000000002</v>
      </c>
      <c r="J71" s="86"/>
      <c r="K71" s="86"/>
      <c r="L71" s="66"/>
    </row>
    <row r="72" spans="1:12" ht="18" customHeight="1">
      <c r="A72" s="65"/>
      <c r="B72" s="81" t="s">
        <v>159</v>
      </c>
      <c r="C72" s="85"/>
      <c r="D72" s="85"/>
      <c r="E72" s="84" t="s">
        <v>160</v>
      </c>
      <c r="F72" s="85"/>
      <c r="G72" s="86"/>
      <c r="H72" s="86"/>
      <c r="I72" s="86"/>
      <c r="J72" s="86">
        <f>SUM(I73:I74)</f>
        <v>2912.72</v>
      </c>
      <c r="K72" s="87">
        <f>J72/$J$76</f>
        <v>4.0646640389918158E-2</v>
      </c>
      <c r="L72" s="66"/>
    </row>
    <row r="73" spans="1:12" ht="18" customHeight="1">
      <c r="A73" s="65"/>
      <c r="B73" s="88" t="s">
        <v>161</v>
      </c>
      <c r="C73" s="89" t="s">
        <v>218</v>
      </c>
      <c r="D73" s="88">
        <v>88264</v>
      </c>
      <c r="E73" s="90" t="s">
        <v>162</v>
      </c>
      <c r="F73" s="88" t="s">
        <v>163</v>
      </c>
      <c r="G73" s="91">
        <v>140</v>
      </c>
      <c r="H73" s="92">
        <v>14.4</v>
      </c>
      <c r="I73" s="92">
        <f>G73*H73</f>
        <v>2016</v>
      </c>
      <c r="J73" s="86"/>
      <c r="K73" s="86"/>
      <c r="L73" s="66"/>
    </row>
    <row r="74" spans="1:12" ht="18" customHeight="1">
      <c r="A74" s="65"/>
      <c r="B74" s="88" t="s">
        <v>164</v>
      </c>
      <c r="C74" s="89" t="s">
        <v>218</v>
      </c>
      <c r="D74" s="88">
        <v>88266</v>
      </c>
      <c r="E74" s="90" t="s">
        <v>165</v>
      </c>
      <c r="F74" s="88" t="s">
        <v>163</v>
      </c>
      <c r="G74" s="91">
        <v>44</v>
      </c>
      <c r="H74" s="92">
        <v>20.38</v>
      </c>
      <c r="I74" s="92">
        <f>G74*H74</f>
        <v>896.71999999999991</v>
      </c>
      <c r="J74" s="86"/>
      <c r="K74" s="86"/>
      <c r="L74" s="66"/>
    </row>
    <row r="75" spans="1:12" ht="5.0999999999999996" customHeight="1">
      <c r="A75" s="67"/>
      <c r="B75" s="95"/>
      <c r="C75" s="68"/>
      <c r="D75" s="68"/>
      <c r="E75" s="96"/>
      <c r="F75" s="68"/>
      <c r="G75" s="97"/>
      <c r="H75" s="98"/>
      <c r="I75" s="98"/>
      <c r="J75" s="99"/>
      <c r="K75" s="99"/>
      <c r="L75" s="72"/>
    </row>
    <row r="76" spans="1:12" ht="18" customHeight="1">
      <c r="A76" s="65"/>
      <c r="B76" s="131" t="s">
        <v>166</v>
      </c>
      <c r="C76" s="132"/>
      <c r="D76" s="132"/>
      <c r="E76" s="133"/>
      <c r="F76" s="100"/>
      <c r="G76" s="101"/>
      <c r="H76" s="101"/>
      <c r="I76" s="101">
        <f>SUM(I17:I74)</f>
        <v>71659.550999999992</v>
      </c>
      <c r="J76" s="101">
        <f>SUM(J17:J74)</f>
        <v>71659.550999999992</v>
      </c>
      <c r="K76" s="102">
        <f>SUM(K17:L74)</f>
        <v>1</v>
      </c>
      <c r="L76" s="66"/>
    </row>
    <row r="77" spans="1:12" ht="5.0999999999999996" customHeight="1">
      <c r="A77" s="67"/>
      <c r="B77" s="103"/>
      <c r="C77" s="103"/>
      <c r="D77" s="103"/>
      <c r="E77" s="103"/>
      <c r="F77" s="104"/>
      <c r="G77" s="105"/>
      <c r="H77" s="105"/>
      <c r="I77" s="105"/>
      <c r="J77" s="105"/>
      <c r="K77" s="106"/>
      <c r="L77" s="72"/>
    </row>
    <row r="78" spans="1:12" ht="18" customHeight="1">
      <c r="A78" s="65"/>
      <c r="B78" s="131" t="s">
        <v>222</v>
      </c>
      <c r="C78" s="132"/>
      <c r="D78" s="132"/>
      <c r="E78" s="133"/>
      <c r="F78" s="100"/>
      <c r="G78" s="101"/>
      <c r="H78" s="101"/>
      <c r="I78" s="101">
        <f>I76*0.25</f>
        <v>17914.887749999998</v>
      </c>
      <c r="J78" s="101">
        <f>J76*0.25</f>
        <v>17914.887749999998</v>
      </c>
      <c r="K78" s="102"/>
      <c r="L78" s="66"/>
    </row>
    <row r="79" spans="1:12" ht="5.0999999999999996" customHeight="1">
      <c r="A79" s="67"/>
      <c r="B79" s="107"/>
      <c r="C79" s="107"/>
      <c r="D79" s="107"/>
      <c r="E79" s="108"/>
      <c r="F79" s="104"/>
      <c r="G79" s="105"/>
      <c r="H79" s="105"/>
      <c r="I79" s="105"/>
      <c r="J79" s="105"/>
      <c r="K79" s="106"/>
      <c r="L79" s="72"/>
    </row>
    <row r="80" spans="1:12" ht="18" customHeight="1">
      <c r="A80" s="65"/>
      <c r="B80" s="131" t="s">
        <v>167</v>
      </c>
      <c r="C80" s="132"/>
      <c r="D80" s="132"/>
      <c r="E80" s="133"/>
      <c r="F80" s="100"/>
      <c r="G80" s="101"/>
      <c r="H80" s="101"/>
      <c r="I80" s="101">
        <f>I76+I78</f>
        <v>89574.438749999987</v>
      </c>
      <c r="J80" s="101">
        <f>J76+J78</f>
        <v>89574.438749999987</v>
      </c>
      <c r="K80" s="102"/>
      <c r="L80" s="66"/>
    </row>
    <row r="81" spans="1:12" ht="5.0999999999999996" customHeight="1">
      <c r="A81" s="67"/>
      <c r="B81" s="109"/>
      <c r="C81" s="110"/>
      <c r="D81" s="110"/>
      <c r="E81" s="111"/>
      <c r="F81" s="110"/>
      <c r="G81" s="112"/>
      <c r="H81" s="113"/>
      <c r="I81" s="114"/>
      <c r="J81" s="114"/>
      <c r="K81" s="115"/>
      <c r="L81" s="72"/>
    </row>
    <row r="82" spans="1:12" ht="18" customHeight="1">
      <c r="A82" s="67"/>
      <c r="B82" s="152" t="s">
        <v>236</v>
      </c>
      <c r="C82" s="153"/>
      <c r="D82" s="153"/>
      <c r="E82" s="153"/>
      <c r="F82" s="153"/>
      <c r="G82" s="153"/>
      <c r="H82" s="153"/>
      <c r="I82" s="153"/>
      <c r="J82" s="153"/>
      <c r="K82" s="153"/>
      <c r="L82" s="72"/>
    </row>
    <row r="83" spans="1:12" ht="18" customHeight="1">
      <c r="A83" s="67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72"/>
    </row>
    <row r="84" spans="1:12" ht="18" customHeight="1">
      <c r="A84" s="67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72"/>
    </row>
    <row r="86" spans="1:12" ht="15" customHeight="1">
      <c r="B86" s="123" t="s">
        <v>229</v>
      </c>
      <c r="C86" s="124"/>
      <c r="D86" s="124"/>
      <c r="E86" s="124"/>
      <c r="F86" s="124"/>
      <c r="G86" s="124"/>
      <c r="H86" s="124"/>
      <c r="I86" s="124"/>
      <c r="J86" s="124"/>
      <c r="K86" s="124"/>
    </row>
    <row r="87" spans="1:12" ht="15" customHeight="1">
      <c r="B87" s="56"/>
      <c r="C87" s="57"/>
      <c r="D87" s="57"/>
      <c r="E87" s="57"/>
      <c r="F87" s="57"/>
      <c r="G87" s="57"/>
      <c r="H87" s="57"/>
      <c r="I87" s="57"/>
      <c r="J87" s="57"/>
      <c r="K87" s="57"/>
    </row>
    <row r="88" spans="1:12" ht="15" customHeight="1">
      <c r="B88" s="56"/>
      <c r="C88" s="57"/>
      <c r="D88" s="57"/>
      <c r="E88" s="57"/>
      <c r="F88" s="57"/>
      <c r="G88" s="57"/>
      <c r="H88" s="57"/>
      <c r="I88" s="57"/>
      <c r="J88" s="57"/>
      <c r="K88" s="57"/>
    </row>
    <row r="89" spans="1:12" ht="15" customHeight="1">
      <c r="B89" s="142" t="s">
        <v>230</v>
      </c>
      <c r="C89" s="142"/>
      <c r="D89" s="142"/>
      <c r="E89" s="142"/>
      <c r="F89" s="142"/>
      <c r="G89" s="142"/>
      <c r="H89" s="142"/>
      <c r="I89" s="142"/>
      <c r="J89" s="142"/>
      <c r="K89" s="142"/>
    </row>
    <row r="90" spans="1:12" ht="15" customHeight="1">
      <c r="B90" s="142" t="s">
        <v>231</v>
      </c>
      <c r="C90" s="142"/>
      <c r="D90" s="142"/>
      <c r="E90" s="142"/>
      <c r="F90" s="142"/>
      <c r="G90" s="142"/>
      <c r="H90" s="142"/>
      <c r="I90" s="142"/>
      <c r="J90" s="142"/>
      <c r="K90" s="142"/>
    </row>
    <row r="91" spans="1:12" ht="15" customHeight="1">
      <c r="B91" s="143" t="s">
        <v>232</v>
      </c>
      <c r="C91" s="143"/>
      <c r="D91" s="143"/>
      <c r="E91" s="143"/>
      <c r="F91" s="143"/>
      <c r="G91" s="143"/>
      <c r="H91" s="143"/>
      <c r="I91" s="143"/>
      <c r="J91" s="143"/>
      <c r="K91" s="143"/>
    </row>
  </sheetData>
  <mergeCells count="26">
    <mergeCell ref="B89:K89"/>
    <mergeCell ref="B90:K90"/>
    <mergeCell ref="B91:K91"/>
    <mergeCell ref="B5:K5"/>
    <mergeCell ref="B4:K4"/>
    <mergeCell ref="G14:G15"/>
    <mergeCell ref="F14:F15"/>
    <mergeCell ref="E14:E15"/>
    <mergeCell ref="B82:K84"/>
    <mergeCell ref="B12:K12"/>
    <mergeCell ref="B3:K3"/>
    <mergeCell ref="B2:K2"/>
    <mergeCell ref="B86:F86"/>
    <mergeCell ref="G86:K86"/>
    <mergeCell ref="B7:K7"/>
    <mergeCell ref="F10:K10"/>
    <mergeCell ref="B10:D10"/>
    <mergeCell ref="B9:K9"/>
    <mergeCell ref="B80:E80"/>
    <mergeCell ref="B78:E78"/>
    <mergeCell ref="B76:E76"/>
    <mergeCell ref="H14:K14"/>
    <mergeCell ref="D14:D15"/>
    <mergeCell ref="C14:C15"/>
    <mergeCell ref="B14:B15"/>
    <mergeCell ref="B8:K8"/>
  </mergeCells>
  <printOptions horizontalCentered="1"/>
  <pageMargins left="0.39370078740157483" right="0.19685039370078741" top="0.59055118110236227" bottom="0.39370078740157483" header="0" footer="0.19685039370078741"/>
  <pageSetup paperSize="9" scale="84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showGridLines="0" tabSelected="1" topLeftCell="A16" zoomScaleNormal="100" workbookViewId="0">
      <selection activeCell="C35" sqref="C35"/>
    </sheetView>
  </sheetViews>
  <sheetFormatPr defaultColWidth="8.59765625" defaultRowHeight="12" customHeight="1"/>
  <cols>
    <col min="1" max="1" width="3.5" style="39" customWidth="1"/>
    <col min="2" max="2" width="5.69921875" style="39" customWidth="1"/>
    <col min="3" max="3" width="34.19921875" style="39" customWidth="1"/>
    <col min="4" max="4" width="8" style="39" customWidth="1"/>
    <col min="5" max="5" width="11.69921875" style="39" customWidth="1"/>
    <col min="6" max="6" width="8" style="39" customWidth="1"/>
    <col min="7" max="7" width="10.19921875" style="39" customWidth="1"/>
    <col min="8" max="8" width="8" style="39" customWidth="1"/>
    <col min="9" max="10" width="10.19921875" style="39" customWidth="1"/>
  </cols>
  <sheetData>
    <row r="1" spans="1:10" ht="18" customHeight="1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>
      <c r="A2" s="3"/>
      <c r="B2" s="187" t="s">
        <v>0</v>
      </c>
      <c r="C2" s="188"/>
      <c r="D2" s="188"/>
      <c r="E2" s="188"/>
      <c r="F2" s="188"/>
      <c r="G2" s="188"/>
      <c r="H2" s="188"/>
      <c r="I2" s="188"/>
      <c r="J2" s="189"/>
    </row>
    <row r="3" spans="1:10" ht="18" customHeight="1">
      <c r="A3" s="3"/>
      <c r="B3" s="184" t="s">
        <v>1</v>
      </c>
      <c r="C3" s="185"/>
      <c r="D3" s="185"/>
      <c r="E3" s="185"/>
      <c r="F3" s="185"/>
      <c r="G3" s="185"/>
      <c r="H3" s="185"/>
      <c r="I3" s="185"/>
      <c r="J3" s="186"/>
    </row>
    <row r="4" spans="1:10" ht="18" customHeight="1">
      <c r="A4" s="3"/>
      <c r="B4" s="181" t="s">
        <v>2</v>
      </c>
      <c r="C4" s="182"/>
      <c r="D4" s="182"/>
      <c r="E4" s="182"/>
      <c r="F4" s="182"/>
      <c r="G4" s="182"/>
      <c r="H4" s="182"/>
      <c r="I4" s="182"/>
      <c r="J4" s="183"/>
    </row>
    <row r="5" spans="1:10" ht="18" customHeight="1">
      <c r="A5" s="3"/>
      <c r="B5" s="178" t="s">
        <v>3</v>
      </c>
      <c r="C5" s="179"/>
      <c r="D5" s="179"/>
      <c r="E5" s="179"/>
      <c r="F5" s="179"/>
      <c r="G5" s="179"/>
      <c r="H5" s="179"/>
      <c r="I5" s="179"/>
      <c r="J5" s="180"/>
    </row>
    <row r="6" spans="1:10" ht="8.1" customHeight="1">
      <c r="A6" s="4"/>
      <c r="B6" s="5"/>
      <c r="C6" s="5"/>
      <c r="D6" s="5"/>
      <c r="E6" s="6"/>
      <c r="F6" s="5"/>
      <c r="G6" s="6"/>
      <c r="H6" s="7"/>
      <c r="I6" s="8"/>
      <c r="J6" s="40"/>
    </row>
    <row r="7" spans="1:10" ht="18" customHeight="1">
      <c r="A7" s="3"/>
      <c r="B7" s="164" t="s">
        <v>4</v>
      </c>
      <c r="C7" s="162"/>
      <c r="D7" s="162"/>
      <c r="E7" s="162"/>
      <c r="F7" s="162"/>
      <c r="G7" s="162"/>
      <c r="H7" s="162"/>
      <c r="I7" s="162"/>
      <c r="J7" s="163"/>
    </row>
    <row r="8" spans="1:10" ht="18" customHeight="1">
      <c r="A8" s="3"/>
      <c r="B8" s="164" t="s">
        <v>5</v>
      </c>
      <c r="C8" s="162"/>
      <c r="D8" s="162"/>
      <c r="E8" s="162"/>
      <c r="F8" s="162"/>
      <c r="G8" s="162"/>
      <c r="H8" s="162"/>
      <c r="I8" s="162"/>
      <c r="J8" s="162"/>
    </row>
    <row r="9" spans="1:10" ht="30" customHeight="1">
      <c r="A9" s="3"/>
      <c r="B9" s="175" t="s">
        <v>223</v>
      </c>
      <c r="C9" s="176"/>
      <c r="D9" s="176"/>
      <c r="E9" s="176"/>
      <c r="F9" s="176"/>
      <c r="G9" s="176"/>
      <c r="H9" s="176"/>
      <c r="I9" s="176"/>
      <c r="J9" s="177"/>
    </row>
    <row r="10" spans="1:10" ht="18" customHeight="1">
      <c r="A10" s="3"/>
      <c r="B10" s="164" t="s">
        <v>6</v>
      </c>
      <c r="C10" s="163"/>
      <c r="D10" s="161" t="s">
        <v>239</v>
      </c>
      <c r="E10" s="163"/>
      <c r="F10" s="161" t="s">
        <v>238</v>
      </c>
      <c r="G10" s="162"/>
      <c r="H10" s="162"/>
      <c r="I10" s="162"/>
      <c r="J10" s="163"/>
    </row>
    <row r="11" spans="1:10" ht="8.1" customHeight="1">
      <c r="A11" s="4"/>
      <c r="B11" s="10"/>
      <c r="C11" s="10"/>
      <c r="D11" s="10"/>
      <c r="E11" s="10"/>
      <c r="F11" s="10"/>
      <c r="G11" s="10"/>
      <c r="H11" s="10"/>
      <c r="I11" s="10"/>
      <c r="J11" s="41"/>
    </row>
    <row r="12" spans="1:10" ht="18" customHeight="1">
      <c r="A12" s="3"/>
      <c r="B12" s="172" t="s">
        <v>209</v>
      </c>
      <c r="C12" s="173"/>
      <c r="D12" s="173"/>
      <c r="E12" s="173"/>
      <c r="F12" s="173"/>
      <c r="G12" s="173"/>
      <c r="H12" s="173"/>
      <c r="I12" s="173"/>
      <c r="J12" s="174"/>
    </row>
    <row r="13" spans="1:10" ht="8.1" customHeight="1">
      <c r="A13" s="4"/>
      <c r="B13" s="42"/>
      <c r="C13" s="42"/>
      <c r="D13" s="43"/>
      <c r="E13" s="42"/>
      <c r="F13" s="43"/>
      <c r="G13" s="43"/>
      <c r="H13" s="43"/>
      <c r="I13" s="43"/>
      <c r="J13" s="43"/>
    </row>
    <row r="14" spans="1:10" ht="14.1" customHeight="1">
      <c r="A14" s="3"/>
      <c r="B14" s="165" t="s">
        <v>9</v>
      </c>
      <c r="C14" s="170" t="s">
        <v>174</v>
      </c>
      <c r="D14" s="165" t="s">
        <v>210</v>
      </c>
      <c r="E14" s="165" t="s">
        <v>211</v>
      </c>
      <c r="F14" s="169" t="s">
        <v>212</v>
      </c>
      <c r="G14" s="168"/>
      <c r="H14" s="167"/>
      <c r="I14" s="168"/>
      <c r="J14" s="165" t="s">
        <v>213</v>
      </c>
    </row>
    <row r="15" spans="1:10" ht="14.1" customHeight="1">
      <c r="A15" s="3"/>
      <c r="B15" s="166"/>
      <c r="C15" s="171"/>
      <c r="D15" s="166"/>
      <c r="E15" s="166"/>
      <c r="F15" s="11" t="s">
        <v>175</v>
      </c>
      <c r="G15" s="11" t="s">
        <v>214</v>
      </c>
      <c r="H15" s="44"/>
      <c r="I15" s="44"/>
      <c r="J15" s="166"/>
    </row>
    <row r="16" spans="1:10" ht="8.1" customHeight="1">
      <c r="A16" s="4"/>
      <c r="B16" s="45"/>
      <c r="C16" s="14"/>
      <c r="D16" s="46"/>
      <c r="E16" s="47"/>
      <c r="F16" s="46"/>
      <c r="G16" s="46"/>
      <c r="H16" s="46"/>
      <c r="I16" s="46"/>
      <c r="J16" s="47"/>
    </row>
    <row r="17" spans="1:10" ht="18" customHeight="1">
      <c r="A17" s="3"/>
      <c r="B17" s="12" t="str">
        <f>Orçamento!B17</f>
        <v>1.00</v>
      </c>
      <c r="C17" s="48" t="str">
        <f>Orçamento!E17</f>
        <v>ELÉTRICA</v>
      </c>
      <c r="D17" s="49">
        <f>E17/$E$20*100</f>
        <v>93.899136487751647</v>
      </c>
      <c r="E17" s="50">
        <f>Orçamento!J17</f>
        <v>67287.699599999993</v>
      </c>
      <c r="F17" s="51">
        <v>100</v>
      </c>
      <c r="G17" s="51">
        <f>F17*E17/100</f>
        <v>67287.699599999993</v>
      </c>
      <c r="H17" s="51"/>
      <c r="I17" s="51"/>
      <c r="J17" s="50">
        <f t="shared" ref="J17:J22" si="0">G17</f>
        <v>67287.699599999993</v>
      </c>
    </row>
    <row r="18" spans="1:10" ht="18" customHeight="1">
      <c r="A18" s="3"/>
      <c r="B18" s="12" t="str">
        <f>Orçamento!B63</f>
        <v>2.00</v>
      </c>
      <c r="C18" s="48" t="str">
        <f>Orçamento!E63</f>
        <v>OBRAS CIVIS</v>
      </c>
      <c r="D18" s="49">
        <f>E18/$E$20*100</f>
        <v>2.0361994732565383</v>
      </c>
      <c r="E18" s="50">
        <f>Orçamento!J63</f>
        <v>1459.1314000000002</v>
      </c>
      <c r="F18" s="51">
        <v>100</v>
      </c>
      <c r="G18" s="51">
        <f>F18*E18/100</f>
        <v>1459.1314000000002</v>
      </c>
      <c r="H18" s="51"/>
      <c r="I18" s="51"/>
      <c r="J18" s="50">
        <f t="shared" si="0"/>
        <v>1459.1314000000002</v>
      </c>
    </row>
    <row r="19" spans="1:10" ht="18" customHeight="1">
      <c r="A19" s="3"/>
      <c r="B19" s="12" t="str">
        <f>Orçamento!B72</f>
        <v>3.00</v>
      </c>
      <c r="C19" s="48" t="str">
        <f>Orçamento!E72</f>
        <v>PROJETO EXECUTIVO</v>
      </c>
      <c r="D19" s="49">
        <f>E19/$E$20*100</f>
        <v>4.0646640389918156</v>
      </c>
      <c r="E19" s="50">
        <f>Orçamento!J72</f>
        <v>2912.72</v>
      </c>
      <c r="F19" s="51">
        <v>100</v>
      </c>
      <c r="G19" s="51">
        <f>F19*E19/100</f>
        <v>2912.72</v>
      </c>
      <c r="H19" s="51"/>
      <c r="I19" s="51"/>
      <c r="J19" s="50">
        <f t="shared" si="0"/>
        <v>2912.72</v>
      </c>
    </row>
    <row r="20" spans="1:10" ht="18" customHeight="1">
      <c r="A20" s="3"/>
      <c r="B20" s="158" t="s">
        <v>215</v>
      </c>
      <c r="C20" s="159"/>
      <c r="D20" s="52"/>
      <c r="E20" s="50">
        <f>SUM(E17:E19)</f>
        <v>71659.550999999992</v>
      </c>
      <c r="F20" s="50"/>
      <c r="G20" s="50">
        <f>SUM(G17:G19)</f>
        <v>71659.550999999992</v>
      </c>
      <c r="H20" s="50"/>
      <c r="I20" s="50"/>
      <c r="J20" s="50">
        <f t="shared" si="0"/>
        <v>71659.550999999992</v>
      </c>
    </row>
    <row r="21" spans="1:10" ht="18" customHeight="1">
      <c r="A21" s="3"/>
      <c r="B21" s="160" t="s">
        <v>237</v>
      </c>
      <c r="C21" s="159"/>
      <c r="D21" s="52"/>
      <c r="E21" s="50">
        <f>E20*0.25</f>
        <v>17914.887749999998</v>
      </c>
      <c r="F21" s="50"/>
      <c r="G21" s="50">
        <f>G20*0.25</f>
        <v>17914.887749999998</v>
      </c>
      <c r="H21" s="50"/>
      <c r="I21" s="50"/>
      <c r="J21" s="50">
        <f t="shared" si="0"/>
        <v>17914.887749999998</v>
      </c>
    </row>
    <row r="22" spans="1:10" ht="18" customHeight="1">
      <c r="A22" s="3"/>
      <c r="B22" s="158" t="s">
        <v>216</v>
      </c>
      <c r="C22" s="159"/>
      <c r="D22" s="52"/>
      <c r="E22" s="50">
        <f>E20+E21</f>
        <v>89574.438749999987</v>
      </c>
      <c r="F22" s="50"/>
      <c r="G22" s="50">
        <f>G20+G21</f>
        <v>89574.438749999987</v>
      </c>
      <c r="H22" s="50"/>
      <c r="I22" s="50"/>
      <c r="J22" s="50">
        <f t="shared" si="0"/>
        <v>89574.438749999987</v>
      </c>
    </row>
    <row r="23" spans="1:10" ht="18" customHeight="1">
      <c r="A23" s="3"/>
      <c r="B23" s="158" t="s">
        <v>217</v>
      </c>
      <c r="C23" s="159"/>
      <c r="D23" s="53">
        <f>SUM(D17:D20)</f>
        <v>100.00000000000001</v>
      </c>
      <c r="E23" s="53"/>
      <c r="F23" s="54">
        <f>G20/$E$20</f>
        <v>1</v>
      </c>
      <c r="G23" s="54"/>
      <c r="H23" s="54"/>
      <c r="I23" s="54"/>
      <c r="J23" s="54">
        <f>F23</f>
        <v>1</v>
      </c>
    </row>
    <row r="24" spans="1:10" ht="18" customHeight="1"/>
    <row r="25" spans="1:10" ht="18" customHeight="1">
      <c r="B25" s="123" t="s">
        <v>229</v>
      </c>
      <c r="C25" s="124"/>
      <c r="D25" s="124"/>
      <c r="E25" s="124"/>
      <c r="F25" s="124"/>
      <c r="G25" s="124"/>
      <c r="H25" s="124"/>
      <c r="I25" s="124"/>
      <c r="J25" s="124"/>
    </row>
    <row r="26" spans="1:10" ht="18" customHeight="1">
      <c r="B26" s="58"/>
      <c r="C26" s="59"/>
      <c r="D26" s="59"/>
      <c r="E26" s="59"/>
      <c r="F26" s="59"/>
      <c r="G26" s="59"/>
      <c r="H26" s="59"/>
      <c r="I26" s="59"/>
      <c r="J26" s="59"/>
    </row>
    <row r="27" spans="1:10" ht="18" customHeight="1">
      <c r="B27" s="58"/>
      <c r="C27" s="59"/>
      <c r="D27" s="59"/>
      <c r="E27" s="59"/>
      <c r="F27" s="59"/>
      <c r="G27" s="59"/>
      <c r="H27" s="59"/>
      <c r="I27" s="59"/>
      <c r="J27" s="59"/>
    </row>
    <row r="28" spans="1:10" ht="18" customHeight="1">
      <c r="B28" s="142" t="s">
        <v>230</v>
      </c>
      <c r="C28" s="142"/>
      <c r="D28" s="142"/>
      <c r="E28" s="142"/>
      <c r="F28" s="142"/>
      <c r="G28" s="142"/>
      <c r="H28" s="142"/>
      <c r="I28" s="142"/>
      <c r="J28" s="142"/>
    </row>
    <row r="29" spans="1:10" ht="18" customHeight="1">
      <c r="B29" s="142" t="s">
        <v>231</v>
      </c>
      <c r="C29" s="142"/>
      <c r="D29" s="142"/>
      <c r="E29" s="142"/>
      <c r="F29" s="142"/>
      <c r="G29" s="142"/>
      <c r="H29" s="142"/>
      <c r="I29" s="142"/>
      <c r="J29" s="142"/>
    </row>
    <row r="30" spans="1:10" ht="18" customHeight="1">
      <c r="B30" s="143" t="s">
        <v>232</v>
      </c>
      <c r="C30" s="143"/>
      <c r="D30" s="143"/>
      <c r="E30" s="143"/>
      <c r="F30" s="143"/>
      <c r="G30" s="143"/>
      <c r="H30" s="143"/>
      <c r="I30" s="143"/>
      <c r="J30" s="143"/>
    </row>
    <row r="31" spans="1:10" ht="18" customHeight="1"/>
  </sheetData>
  <mergeCells count="27">
    <mergeCell ref="B25:F25"/>
    <mergeCell ref="G25:J25"/>
    <mergeCell ref="B28:J28"/>
    <mergeCell ref="B29:J29"/>
    <mergeCell ref="B30:J30"/>
    <mergeCell ref="B5:J5"/>
    <mergeCell ref="B4:J4"/>
    <mergeCell ref="B3:J3"/>
    <mergeCell ref="B2:J2"/>
    <mergeCell ref="B7:J7"/>
    <mergeCell ref="B8:J8"/>
    <mergeCell ref="J14:J15"/>
    <mergeCell ref="H14:I14"/>
    <mergeCell ref="F14:G14"/>
    <mergeCell ref="E14:E15"/>
    <mergeCell ref="D14:D15"/>
    <mergeCell ref="C14:C15"/>
    <mergeCell ref="B14:B15"/>
    <mergeCell ref="B12:J12"/>
    <mergeCell ref="B9:J9"/>
    <mergeCell ref="B20:C20"/>
    <mergeCell ref="B23:C23"/>
    <mergeCell ref="B22:C22"/>
    <mergeCell ref="B21:C21"/>
    <mergeCell ref="F10:J10"/>
    <mergeCell ref="D10:E10"/>
    <mergeCell ref="B10:C10"/>
  </mergeCells>
  <printOptions horizontalCentered="1"/>
  <pageMargins left="0.59055118110236227" right="0.39370078740157483" top="0.39370078740157483" bottom="0.39370078740157483" header="0" footer="0.19685039370078741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44"/>
  <sheetViews>
    <sheetView showGridLines="0" workbookViewId="0">
      <selection activeCell="C17" sqref="C17:E17"/>
    </sheetView>
  </sheetViews>
  <sheetFormatPr defaultColWidth="8.59765625" defaultRowHeight="14.25" customHeight="1"/>
  <cols>
    <col min="1" max="1" width="3.5" style="15" customWidth="1"/>
    <col min="2" max="2" width="5" style="15" customWidth="1"/>
    <col min="3" max="3" width="14" style="15" customWidth="1"/>
    <col min="4" max="4" width="9.5" style="15" customWidth="1"/>
    <col min="5" max="5" width="45.5" style="15" customWidth="1"/>
    <col min="6" max="6" width="8" style="15" customWidth="1"/>
    <col min="7" max="7" width="32.09765625" style="15" customWidth="1"/>
    <col min="8" max="256" width="8.59765625" style="15" customWidth="1"/>
  </cols>
  <sheetData>
    <row r="1" spans="1:7" ht="18" customHeight="1">
      <c r="A1" s="16"/>
      <c r="B1" s="17"/>
      <c r="C1" s="17"/>
      <c r="D1" s="17"/>
      <c r="E1" s="17"/>
      <c r="F1" s="17"/>
      <c r="G1" s="18"/>
    </row>
    <row r="2" spans="1:7" ht="18" customHeight="1">
      <c r="A2" s="19"/>
      <c r="B2" s="187" t="s">
        <v>0</v>
      </c>
      <c r="C2" s="188"/>
      <c r="D2" s="188"/>
      <c r="E2" s="188"/>
      <c r="F2" s="189"/>
      <c r="G2" s="20"/>
    </row>
    <row r="3" spans="1:7" ht="18" customHeight="1">
      <c r="A3" s="19"/>
      <c r="B3" s="184" t="s">
        <v>1</v>
      </c>
      <c r="C3" s="185"/>
      <c r="D3" s="185"/>
      <c r="E3" s="185"/>
      <c r="F3" s="186"/>
      <c r="G3" s="20"/>
    </row>
    <row r="4" spans="1:7" ht="18" customHeight="1">
      <c r="A4" s="19"/>
      <c r="B4" s="181" t="s">
        <v>2</v>
      </c>
      <c r="C4" s="182"/>
      <c r="D4" s="182"/>
      <c r="E4" s="182"/>
      <c r="F4" s="183"/>
      <c r="G4" s="20"/>
    </row>
    <row r="5" spans="1:7" ht="18" customHeight="1">
      <c r="A5" s="19"/>
      <c r="B5" s="178" t="s">
        <v>3</v>
      </c>
      <c r="C5" s="179"/>
      <c r="D5" s="179"/>
      <c r="E5" s="179"/>
      <c r="F5" s="180"/>
      <c r="G5" s="20"/>
    </row>
    <row r="6" spans="1:7" ht="8.1" customHeight="1">
      <c r="A6" s="21"/>
      <c r="B6" s="5"/>
      <c r="C6" s="5"/>
      <c r="D6" s="5"/>
      <c r="E6" s="6"/>
      <c r="F6" s="5"/>
      <c r="G6" s="22"/>
    </row>
    <row r="7" spans="1:7" ht="18" customHeight="1">
      <c r="A7" s="19"/>
      <c r="B7" s="164" t="s">
        <v>4</v>
      </c>
      <c r="C7" s="162"/>
      <c r="D7" s="162"/>
      <c r="E7" s="162"/>
      <c r="F7" s="163"/>
      <c r="G7" s="20"/>
    </row>
    <row r="8" spans="1:7" ht="18" customHeight="1">
      <c r="A8" s="19"/>
      <c r="B8" s="164" t="s">
        <v>5</v>
      </c>
      <c r="C8" s="162"/>
      <c r="D8" s="162"/>
      <c r="E8" s="162"/>
      <c r="F8" s="163"/>
      <c r="G8" s="20"/>
    </row>
    <row r="9" spans="1:7" ht="30" customHeight="1">
      <c r="A9" s="19"/>
      <c r="B9" s="194" t="s">
        <v>171</v>
      </c>
      <c r="C9" s="176"/>
      <c r="D9" s="176"/>
      <c r="E9" s="176"/>
      <c r="F9" s="177"/>
      <c r="G9" s="20"/>
    </row>
    <row r="10" spans="1:7" ht="18" customHeight="1">
      <c r="A10" s="19"/>
      <c r="B10" s="164" t="s">
        <v>6</v>
      </c>
      <c r="C10" s="162"/>
      <c r="D10" s="163"/>
      <c r="E10" s="164" t="s">
        <v>7</v>
      </c>
      <c r="F10" s="163"/>
      <c r="G10" s="20"/>
    </row>
    <row r="11" spans="1:7" ht="8.1" customHeight="1">
      <c r="A11" s="21"/>
      <c r="B11" s="5"/>
      <c r="C11" s="6"/>
      <c r="D11" s="6"/>
      <c r="E11" s="6"/>
      <c r="F11" s="7"/>
      <c r="G11" s="22"/>
    </row>
    <row r="12" spans="1:7" ht="18" customHeight="1">
      <c r="A12" s="19"/>
      <c r="B12" s="203" t="s">
        <v>172</v>
      </c>
      <c r="C12" s="204"/>
      <c r="D12" s="204"/>
      <c r="E12" s="204"/>
      <c r="F12" s="205"/>
      <c r="G12" s="20"/>
    </row>
    <row r="13" spans="1:7" ht="8.1" customHeight="1">
      <c r="A13" s="21"/>
      <c r="B13" s="9"/>
      <c r="C13" s="9"/>
      <c r="D13" s="9"/>
      <c r="E13" s="9"/>
      <c r="F13" s="9"/>
      <c r="G13" s="22"/>
    </row>
    <row r="14" spans="1:7" ht="18" customHeight="1">
      <c r="A14" s="19"/>
      <c r="B14" s="23" t="s">
        <v>173</v>
      </c>
      <c r="C14" s="200" t="s">
        <v>174</v>
      </c>
      <c r="D14" s="201"/>
      <c r="E14" s="202"/>
      <c r="F14" s="23" t="s">
        <v>175</v>
      </c>
      <c r="G14" s="20"/>
    </row>
    <row r="15" spans="1:7" ht="8.1" customHeight="1">
      <c r="A15" s="21"/>
      <c r="B15" s="24"/>
      <c r="C15" s="24"/>
      <c r="D15" s="24"/>
      <c r="E15" s="24"/>
      <c r="F15" s="25"/>
      <c r="G15" s="22"/>
    </row>
    <row r="16" spans="1:7" ht="18" customHeight="1">
      <c r="A16" s="19"/>
      <c r="B16" s="198" t="s">
        <v>176</v>
      </c>
      <c r="C16" s="199"/>
      <c r="D16" s="158" t="s">
        <v>177</v>
      </c>
      <c r="E16" s="159"/>
      <c r="F16" s="26"/>
      <c r="G16" s="20"/>
    </row>
    <row r="17" spans="1:7" ht="18" customHeight="1">
      <c r="A17" s="19"/>
      <c r="B17" s="13" t="s">
        <v>178</v>
      </c>
      <c r="C17" s="206" t="s">
        <v>179</v>
      </c>
      <c r="D17" s="207"/>
      <c r="E17" s="208"/>
      <c r="F17" s="27">
        <v>4.3499999999999997E-2</v>
      </c>
      <c r="G17" s="20"/>
    </row>
    <row r="18" spans="1:7" ht="18" customHeight="1">
      <c r="A18" s="19"/>
      <c r="B18" s="195" t="s">
        <v>180</v>
      </c>
      <c r="C18" s="196"/>
      <c r="D18" s="196"/>
      <c r="E18" s="197"/>
      <c r="F18" s="29">
        <f>F17</f>
        <v>4.3499999999999997E-2</v>
      </c>
      <c r="G18" s="20"/>
    </row>
    <row r="19" spans="1:7" ht="18" customHeight="1">
      <c r="A19" s="19"/>
      <c r="B19" s="198" t="s">
        <v>181</v>
      </c>
      <c r="C19" s="199"/>
      <c r="D19" s="198" t="s">
        <v>182</v>
      </c>
      <c r="E19" s="199"/>
      <c r="F19" s="26"/>
      <c r="G19" s="20"/>
    </row>
    <row r="20" spans="1:7" ht="18" customHeight="1">
      <c r="A20" s="19"/>
      <c r="B20" s="13" t="s">
        <v>183</v>
      </c>
      <c r="C20" s="206" t="s">
        <v>184</v>
      </c>
      <c r="D20" s="207"/>
      <c r="E20" s="208"/>
      <c r="F20" s="27">
        <v>9.6000000000000002E-2</v>
      </c>
      <c r="G20" s="20"/>
    </row>
    <row r="21" spans="1:7" ht="18" customHeight="1">
      <c r="A21" s="19"/>
      <c r="B21" s="195" t="s">
        <v>185</v>
      </c>
      <c r="C21" s="196"/>
      <c r="D21" s="196"/>
      <c r="E21" s="197"/>
      <c r="F21" s="29">
        <f>F20</f>
        <v>9.6000000000000002E-2</v>
      </c>
      <c r="G21" s="20"/>
    </row>
    <row r="22" spans="1:7" ht="18" customHeight="1">
      <c r="A22" s="19"/>
      <c r="B22" s="198" t="s">
        <v>186</v>
      </c>
      <c r="C22" s="199"/>
      <c r="D22" s="198" t="s">
        <v>187</v>
      </c>
      <c r="E22" s="199"/>
      <c r="F22" s="29"/>
      <c r="G22" s="20"/>
    </row>
    <row r="23" spans="1:7" ht="18" customHeight="1">
      <c r="A23" s="19"/>
      <c r="B23" s="13" t="s">
        <v>188</v>
      </c>
      <c r="C23" s="206" t="s">
        <v>189</v>
      </c>
      <c r="D23" s="207"/>
      <c r="E23" s="208"/>
      <c r="F23" s="27">
        <v>6.4999999999999997E-3</v>
      </c>
      <c r="G23" s="20"/>
    </row>
    <row r="24" spans="1:7" ht="18" customHeight="1">
      <c r="A24" s="19"/>
      <c r="B24" s="13" t="s">
        <v>190</v>
      </c>
      <c r="C24" s="206" t="s">
        <v>191</v>
      </c>
      <c r="D24" s="207"/>
      <c r="E24" s="208"/>
      <c r="F24" s="27">
        <v>0.03</v>
      </c>
      <c r="G24" s="20"/>
    </row>
    <row r="25" spans="1:7" ht="18" customHeight="1">
      <c r="A25" s="19"/>
      <c r="B25" s="13" t="s">
        <v>192</v>
      </c>
      <c r="C25" s="206" t="s">
        <v>193</v>
      </c>
      <c r="D25" s="207"/>
      <c r="E25" s="208"/>
      <c r="F25" s="27">
        <v>0.03</v>
      </c>
      <c r="G25" s="20"/>
    </row>
    <row r="26" spans="1:7" ht="18" customHeight="1">
      <c r="A26" s="19"/>
      <c r="B26" s="195" t="s">
        <v>194</v>
      </c>
      <c r="C26" s="196"/>
      <c r="D26" s="196"/>
      <c r="E26" s="197"/>
      <c r="F26" s="29">
        <f>F23+F24+F25</f>
        <v>6.6500000000000004E-2</v>
      </c>
      <c r="G26" s="20"/>
    </row>
    <row r="27" spans="1:7" ht="18" customHeight="1">
      <c r="A27" s="19"/>
      <c r="B27" s="198" t="s">
        <v>195</v>
      </c>
      <c r="C27" s="199"/>
      <c r="D27" s="198" t="s">
        <v>196</v>
      </c>
      <c r="E27" s="199"/>
      <c r="F27" s="29"/>
      <c r="G27" s="20"/>
    </row>
    <row r="28" spans="1:7" ht="18" customHeight="1">
      <c r="A28" s="19"/>
      <c r="B28" s="13" t="s">
        <v>197</v>
      </c>
      <c r="C28" s="206" t="s">
        <v>198</v>
      </c>
      <c r="D28" s="207"/>
      <c r="E28" s="208"/>
      <c r="F28" s="27">
        <v>0.01</v>
      </c>
      <c r="G28" s="20"/>
    </row>
    <row r="29" spans="1:7" ht="18" customHeight="1">
      <c r="A29" s="19"/>
      <c r="B29" s="13" t="s">
        <v>199</v>
      </c>
      <c r="C29" s="206" t="s">
        <v>200</v>
      </c>
      <c r="D29" s="207"/>
      <c r="E29" s="208"/>
      <c r="F29" s="27">
        <v>0.01</v>
      </c>
      <c r="G29" s="20"/>
    </row>
    <row r="30" spans="1:7" ht="18" customHeight="1">
      <c r="A30" s="19"/>
      <c r="B30" s="195" t="s">
        <v>201</v>
      </c>
      <c r="C30" s="196"/>
      <c r="D30" s="196"/>
      <c r="E30" s="197"/>
      <c r="F30" s="29">
        <f>F28+F29</f>
        <v>0.02</v>
      </c>
      <c r="G30" s="30"/>
    </row>
    <row r="31" spans="1:7" ht="8.1" customHeight="1">
      <c r="A31" s="21"/>
      <c r="B31" s="28"/>
      <c r="C31" s="28"/>
      <c r="D31" s="28"/>
      <c r="E31" s="28"/>
      <c r="F31" s="31"/>
      <c r="G31" s="32"/>
    </row>
    <row r="32" spans="1:7" ht="18" customHeight="1">
      <c r="A32" s="19"/>
      <c r="B32" s="211" t="s">
        <v>202</v>
      </c>
      <c r="C32" s="212"/>
      <c r="D32" s="212"/>
      <c r="E32" s="213"/>
      <c r="F32" s="33">
        <f>((1+0.0435+0.01)*(1+0.01)*(1+0.096)/(1-0.03-0.0065-0.03)-1)</f>
        <v>0.24925801821103377</v>
      </c>
      <c r="G32" s="20"/>
    </row>
    <row r="33" spans="1:7" ht="18" customHeight="1">
      <c r="A33" s="21"/>
      <c r="B33" s="34"/>
      <c r="C33" s="34"/>
      <c r="D33" s="34"/>
      <c r="E33" s="34"/>
      <c r="F33" s="35"/>
      <c r="G33" s="22"/>
    </row>
    <row r="34" spans="1:7" ht="18" customHeight="1">
      <c r="A34" s="21"/>
      <c r="B34" s="209" t="s">
        <v>203</v>
      </c>
      <c r="C34" s="210"/>
      <c r="D34" s="210"/>
      <c r="E34" s="210"/>
      <c r="F34" s="210"/>
      <c r="G34" s="22"/>
    </row>
    <row r="35" spans="1:7" ht="18" customHeight="1">
      <c r="A35" s="21"/>
      <c r="B35" s="209" t="s">
        <v>204</v>
      </c>
      <c r="C35" s="210"/>
      <c r="D35" s="210"/>
      <c r="E35" s="210"/>
      <c r="F35" s="210"/>
      <c r="G35" s="22"/>
    </row>
    <row r="36" spans="1:7" ht="18" customHeight="1">
      <c r="A36" s="21"/>
      <c r="B36" s="209" t="s">
        <v>205</v>
      </c>
      <c r="C36" s="210"/>
      <c r="D36" s="210"/>
      <c r="E36" s="210"/>
      <c r="F36" s="210"/>
      <c r="G36" s="22"/>
    </row>
    <row r="37" spans="1:7" ht="18" customHeight="1">
      <c r="A37" s="21"/>
      <c r="B37" s="209" t="s">
        <v>206</v>
      </c>
      <c r="C37" s="210"/>
      <c r="D37" s="210"/>
      <c r="E37" s="210"/>
      <c r="F37" s="210"/>
      <c r="G37" s="22"/>
    </row>
    <row r="38" spans="1:7" ht="18" customHeight="1">
      <c r="A38" s="21"/>
      <c r="B38" s="209" t="s">
        <v>207</v>
      </c>
      <c r="C38" s="210"/>
      <c r="D38" s="210"/>
      <c r="E38" s="210"/>
      <c r="F38" s="210"/>
      <c r="G38" s="22"/>
    </row>
    <row r="39" spans="1:7" ht="18" customHeight="1">
      <c r="A39" s="21"/>
      <c r="B39" s="209" t="s">
        <v>208</v>
      </c>
      <c r="C39" s="210"/>
      <c r="D39" s="210"/>
      <c r="E39" s="210"/>
      <c r="F39" s="210"/>
      <c r="G39" s="22"/>
    </row>
    <row r="40" spans="1:7" ht="15.6" customHeight="1">
      <c r="A40" s="21"/>
      <c r="B40" s="36"/>
      <c r="C40" s="36"/>
      <c r="D40" s="36"/>
      <c r="E40" s="36"/>
      <c r="F40" s="36"/>
      <c r="G40" s="22"/>
    </row>
    <row r="41" spans="1:7" ht="15.6" customHeight="1">
      <c r="A41" s="21"/>
      <c r="B41" s="36"/>
      <c r="C41" s="36"/>
      <c r="D41" s="36"/>
      <c r="E41" s="36"/>
      <c r="F41" s="36"/>
      <c r="G41" s="22"/>
    </row>
    <row r="42" spans="1:7" ht="15.95" customHeight="1">
      <c r="A42" s="21"/>
      <c r="B42" s="192" t="s">
        <v>168</v>
      </c>
      <c r="C42" s="193"/>
      <c r="D42" s="193"/>
      <c r="E42" s="193"/>
      <c r="F42" s="193"/>
      <c r="G42" s="22"/>
    </row>
    <row r="43" spans="1:7" ht="15.95" customHeight="1">
      <c r="A43" s="21"/>
      <c r="B43" s="192" t="s">
        <v>169</v>
      </c>
      <c r="C43" s="193"/>
      <c r="D43" s="193"/>
      <c r="E43" s="193"/>
      <c r="F43" s="193"/>
      <c r="G43" s="22"/>
    </row>
    <row r="44" spans="1:7" ht="15.95" customHeight="1">
      <c r="A44" s="37"/>
      <c r="B44" s="190" t="s">
        <v>170</v>
      </c>
      <c r="C44" s="191"/>
      <c r="D44" s="191"/>
      <c r="E44" s="191"/>
      <c r="F44" s="191"/>
      <c r="G44" s="38"/>
    </row>
  </sheetData>
  <mergeCells count="40">
    <mergeCell ref="B39:F39"/>
    <mergeCell ref="B38:F38"/>
    <mergeCell ref="B30:E30"/>
    <mergeCell ref="C29:E29"/>
    <mergeCell ref="C28:E28"/>
    <mergeCell ref="B37:F37"/>
    <mergeCell ref="B36:F36"/>
    <mergeCell ref="B35:F35"/>
    <mergeCell ref="B34:F34"/>
    <mergeCell ref="B32:E32"/>
    <mergeCell ref="D27:E27"/>
    <mergeCell ref="B27:C27"/>
    <mergeCell ref="B26:E26"/>
    <mergeCell ref="C20:E20"/>
    <mergeCell ref="D19:E19"/>
    <mergeCell ref="B19:C19"/>
    <mergeCell ref="B10:D10"/>
    <mergeCell ref="B18:E18"/>
    <mergeCell ref="C17:E17"/>
    <mergeCell ref="C25:E25"/>
    <mergeCell ref="C24:E24"/>
    <mergeCell ref="C23:E23"/>
    <mergeCell ref="D22:E22"/>
    <mergeCell ref="B22:C22"/>
    <mergeCell ref="B4:F4"/>
    <mergeCell ref="B3:F3"/>
    <mergeCell ref="B2:F2"/>
    <mergeCell ref="B44:F44"/>
    <mergeCell ref="B43:F43"/>
    <mergeCell ref="B42:F42"/>
    <mergeCell ref="B9:F9"/>
    <mergeCell ref="B21:E21"/>
    <mergeCell ref="B8:F8"/>
    <mergeCell ref="B7:F7"/>
    <mergeCell ref="B5:F5"/>
    <mergeCell ref="D16:E16"/>
    <mergeCell ref="B16:C16"/>
    <mergeCell ref="C14:E14"/>
    <mergeCell ref="B12:F12"/>
    <mergeCell ref="E10:F10"/>
  </mergeCells>
  <pageMargins left="0.75" right="0.75" top="1" bottom="1" header="0.5" footer="0.5"/>
  <pageSetup scale="87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</vt:lpstr>
      <vt:lpstr>Cronograma</vt:lpstr>
      <vt:lpstr>BDI</vt:lpstr>
      <vt:lpstr>Cronograma!Area_de_impressao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Cliente</cp:lastModifiedBy>
  <cp:lastPrinted>2015-04-06T12:40:16Z</cp:lastPrinted>
  <dcterms:modified xsi:type="dcterms:W3CDTF">2015-04-06T12:40:18Z</dcterms:modified>
</cp:coreProperties>
</file>