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565" yWindow="1080" windowWidth="11685" windowHeight="6645" tabRatio="784" activeTab="4"/>
  </bookViews>
  <sheets>
    <sheet name="Planila Orçamentária" sheetId="16" r:id="rId1"/>
    <sheet name="Cronograma" sheetId="25" r:id="rId2"/>
    <sheet name="Memorial de Cálculo" sheetId="26" r:id="rId3"/>
    <sheet name="Composições de Custo" sheetId="24" r:id="rId4"/>
    <sheet name="BDI" sheetId="23" r:id="rId5"/>
  </sheets>
  <definedNames>
    <definedName name="_xlnm.Print_Area" localSheetId="4">BDI!$B$1:$O$40</definedName>
    <definedName name="_xlnm.Print_Area" localSheetId="3">'Composições de Custo'!$B$2:$J$465</definedName>
    <definedName name="_xlnm.Print_Area" localSheetId="1">Cronograma!$B$2:$L$29</definedName>
    <definedName name="_xlnm.Print_Area" localSheetId="2">'Memorial de Cálculo'!$B$17:$K$380</definedName>
    <definedName name="_xlnm.Print_Area" localSheetId="0">'Planila Orçamentária'!$B$2:$K$73</definedName>
    <definedName name="_xlnm.Print_Titles" localSheetId="3">'Composições de Custo'!$2:$14</definedName>
    <definedName name="_xlnm.Print_Titles" localSheetId="2">'Memorial de Cálculo'!$17:$17</definedName>
    <definedName name="_xlnm.Print_Titles" localSheetId="0">'Planila Orçamentária'!$15:$16</definedName>
  </definedNames>
  <calcPr calcId="145621"/>
</workbook>
</file>

<file path=xl/calcChain.xml><?xml version="1.0" encoding="utf-8"?>
<calcChain xmlns="http://schemas.openxmlformats.org/spreadsheetml/2006/main">
  <c r="L19" i="25" l="1"/>
  <c r="J34" i="16"/>
  <c r="J20" i="16"/>
  <c r="I40" i="16" l="1"/>
  <c r="J40" i="16"/>
  <c r="I39" i="16"/>
  <c r="J39" i="16" s="1"/>
  <c r="G28" i="16"/>
  <c r="K83" i="26"/>
  <c r="K77" i="26"/>
  <c r="K78" i="26"/>
  <c r="K79" i="26"/>
  <c r="K80" i="26"/>
  <c r="K81" i="26"/>
  <c r="K82" i="26"/>
  <c r="K76" i="26"/>
  <c r="I77" i="26"/>
  <c r="I78" i="26"/>
  <c r="I79" i="26"/>
  <c r="I80" i="26"/>
  <c r="I81" i="26"/>
  <c r="I82" i="26"/>
  <c r="I76" i="26"/>
  <c r="E80" i="26"/>
  <c r="E78" i="26"/>
  <c r="E76" i="26"/>
  <c r="G27" i="16"/>
  <c r="K68" i="26"/>
  <c r="K69" i="26"/>
  <c r="K70" i="26"/>
  <c r="K71" i="26"/>
  <c r="K72" i="26"/>
  <c r="K73" i="26"/>
  <c r="K67" i="26"/>
  <c r="G26" i="16"/>
  <c r="K65" i="26"/>
  <c r="K59" i="26"/>
  <c r="K60" i="26"/>
  <c r="K61" i="26"/>
  <c r="K62" i="26"/>
  <c r="K63" i="26"/>
  <c r="K64" i="26"/>
  <c r="K58" i="26"/>
  <c r="G25" i="16"/>
  <c r="K56" i="26"/>
  <c r="K50" i="26"/>
  <c r="K51" i="26"/>
  <c r="K52" i="26"/>
  <c r="K53" i="26"/>
  <c r="K54" i="26"/>
  <c r="K55" i="26"/>
  <c r="K49" i="26"/>
  <c r="H51" i="26"/>
  <c r="H50" i="26"/>
  <c r="H49" i="26"/>
  <c r="G24" i="16"/>
  <c r="K47" i="26"/>
  <c r="K41" i="26"/>
  <c r="K42" i="26"/>
  <c r="K43" i="26"/>
  <c r="K44" i="26"/>
  <c r="K45" i="26"/>
  <c r="K46" i="26"/>
  <c r="K40" i="26"/>
  <c r="G23" i="16"/>
  <c r="K38" i="26"/>
  <c r="K32" i="26"/>
  <c r="K33" i="26"/>
  <c r="K34" i="26"/>
  <c r="K35" i="26"/>
  <c r="K36" i="26"/>
  <c r="K37" i="26"/>
  <c r="K31" i="26"/>
  <c r="G22" i="16"/>
  <c r="K29" i="26"/>
  <c r="K23" i="26"/>
  <c r="K24" i="26"/>
  <c r="K25" i="26"/>
  <c r="K26" i="26"/>
  <c r="K27" i="26"/>
  <c r="K28" i="26"/>
  <c r="K22" i="26"/>
  <c r="B75" i="26"/>
  <c r="B66" i="26"/>
  <c r="B57" i="26"/>
  <c r="B48" i="26"/>
  <c r="B39" i="26"/>
  <c r="B30" i="26"/>
  <c r="B21" i="26"/>
  <c r="K171" i="26"/>
  <c r="K172" i="26"/>
  <c r="K174" i="26"/>
  <c r="K168" i="26"/>
  <c r="E173" i="26"/>
  <c r="H172" i="26"/>
  <c r="I172" i="26" s="1"/>
  <c r="E171" i="26"/>
  <c r="H171" i="26" s="1"/>
  <c r="I171" i="26" s="1"/>
  <c r="H170" i="26"/>
  <c r="K170" i="26" s="1"/>
  <c r="H169" i="26"/>
  <c r="I169" i="26" s="1"/>
  <c r="E169" i="26"/>
  <c r="E168" i="26"/>
  <c r="I168" i="26" s="1"/>
  <c r="K162" i="26"/>
  <c r="K161" i="26"/>
  <c r="I165" i="26"/>
  <c r="K165" i="26" s="1"/>
  <c r="I174" i="26"/>
  <c r="I170" i="26"/>
  <c r="B167" i="26"/>
  <c r="B158" i="26"/>
  <c r="I164" i="26"/>
  <c r="K164" i="26" s="1"/>
  <c r="I163" i="26"/>
  <c r="K163" i="26" s="1"/>
  <c r="K160" i="26"/>
  <c r="K159" i="26"/>
  <c r="B149" i="26"/>
  <c r="K363" i="26"/>
  <c r="K364" i="26"/>
  <c r="K365" i="26"/>
  <c r="K366" i="26"/>
  <c r="K367" i="26"/>
  <c r="K368" i="26"/>
  <c r="K362" i="26"/>
  <c r="B361" i="26"/>
  <c r="I371" i="26"/>
  <c r="I65" i="16"/>
  <c r="I330" i="26"/>
  <c r="I316" i="26"/>
  <c r="I317" i="26"/>
  <c r="I318" i="26"/>
  <c r="I319" i="26"/>
  <c r="I320" i="26"/>
  <c r="I321" i="26"/>
  <c r="I315" i="26"/>
  <c r="I307" i="26"/>
  <c r="I308" i="26"/>
  <c r="I309" i="26"/>
  <c r="I310" i="26"/>
  <c r="I311" i="26"/>
  <c r="I312" i="26"/>
  <c r="I306" i="26"/>
  <c r="I299" i="26"/>
  <c r="K299" i="26" s="1"/>
  <c r="I301" i="26"/>
  <c r="K301" i="26" s="1"/>
  <c r="I303" i="26"/>
  <c r="K303" i="26" s="1"/>
  <c r="E302" i="26"/>
  <c r="I302" i="26" s="1"/>
  <c r="K302" i="26" s="1"/>
  <c r="E300" i="26"/>
  <c r="I300" i="26" s="1"/>
  <c r="K300" i="26" s="1"/>
  <c r="E298" i="26"/>
  <c r="I298" i="26" s="1"/>
  <c r="K298" i="26" s="1"/>
  <c r="E297" i="26"/>
  <c r="I297" i="26" s="1"/>
  <c r="K297" i="26" s="1"/>
  <c r="K289" i="26"/>
  <c r="K290" i="26"/>
  <c r="K291" i="26"/>
  <c r="K292" i="26"/>
  <c r="K293" i="26"/>
  <c r="K294" i="26"/>
  <c r="K288" i="26"/>
  <c r="K280" i="26"/>
  <c r="K281" i="26"/>
  <c r="K282" i="26"/>
  <c r="K283" i="26"/>
  <c r="K284" i="26"/>
  <c r="K285" i="26"/>
  <c r="K279" i="26"/>
  <c r="I152" i="26"/>
  <c r="I154" i="26"/>
  <c r="I156" i="26"/>
  <c r="E155" i="26"/>
  <c r="I155" i="26" s="1"/>
  <c r="E153" i="26"/>
  <c r="I153" i="26" s="1"/>
  <c r="E151" i="26"/>
  <c r="I151" i="26" s="1"/>
  <c r="E150" i="26"/>
  <c r="I150" i="26" s="1"/>
  <c r="I143" i="26"/>
  <c r="I145" i="26"/>
  <c r="I147" i="26"/>
  <c r="E146" i="26"/>
  <c r="I146" i="26" s="1"/>
  <c r="E144" i="26"/>
  <c r="I144" i="26" s="1"/>
  <c r="E142" i="26"/>
  <c r="I142" i="26" s="1"/>
  <c r="E141" i="26"/>
  <c r="I141" i="26" s="1"/>
  <c r="I133" i="26"/>
  <c r="I134" i="26"/>
  <c r="I132" i="26"/>
  <c r="I115" i="26"/>
  <c r="K105" i="26"/>
  <c r="K106" i="26"/>
  <c r="K107" i="26"/>
  <c r="K108" i="26"/>
  <c r="K109" i="26"/>
  <c r="K110" i="26"/>
  <c r="K104" i="26"/>
  <c r="I87" i="26"/>
  <c r="I88" i="26"/>
  <c r="I86" i="26"/>
  <c r="K74" i="26" l="1"/>
  <c r="K369" i="26"/>
  <c r="G66" i="16" s="1"/>
  <c r="K169" i="26"/>
  <c r="H173" i="26"/>
  <c r="K166" i="26"/>
  <c r="G39" i="16" s="1"/>
  <c r="I173" i="26" l="1"/>
  <c r="K173" i="26"/>
  <c r="K175" i="26"/>
  <c r="G40" i="16" s="1"/>
  <c r="K336" i="26" l="1"/>
  <c r="K337" i="26"/>
  <c r="K338" i="26"/>
  <c r="K339" i="26"/>
  <c r="K340" i="26"/>
  <c r="K334" i="26"/>
  <c r="K325" i="26"/>
  <c r="K326" i="26"/>
  <c r="K327" i="26"/>
  <c r="K328" i="26"/>
  <c r="K329" i="26"/>
  <c r="K330" i="26"/>
  <c r="K324" i="26"/>
  <c r="K316" i="26"/>
  <c r="K317" i="26"/>
  <c r="K318" i="26"/>
  <c r="K319" i="26"/>
  <c r="K320" i="26"/>
  <c r="K321" i="26"/>
  <c r="K315" i="26"/>
  <c r="K307" i="26"/>
  <c r="K308" i="26"/>
  <c r="K309" i="26"/>
  <c r="K310" i="26"/>
  <c r="K311" i="26"/>
  <c r="K312" i="26"/>
  <c r="K306" i="26"/>
  <c r="B323" i="26"/>
  <c r="B314" i="26"/>
  <c r="B305" i="26"/>
  <c r="B296" i="26"/>
  <c r="B287" i="26"/>
  <c r="B278" i="26"/>
  <c r="K87" i="26"/>
  <c r="K88" i="26"/>
  <c r="K89" i="26"/>
  <c r="K90" i="26"/>
  <c r="K91" i="26"/>
  <c r="K92" i="26"/>
  <c r="B19" i="26"/>
  <c r="C19" i="26"/>
  <c r="I19" i="26"/>
  <c r="B84" i="26"/>
  <c r="B18" i="26"/>
  <c r="B85" i="26"/>
  <c r="B94" i="26"/>
  <c r="B103" i="26"/>
  <c r="B112" i="26"/>
  <c r="B121" i="26"/>
  <c r="B122" i="26"/>
  <c r="I123" i="26"/>
  <c r="I124" i="26"/>
  <c r="I125" i="26"/>
  <c r="B131" i="26"/>
  <c r="B140" i="26"/>
  <c r="K331" i="26" l="1"/>
  <c r="G60" i="16" s="1"/>
  <c r="K322" i="26"/>
  <c r="G59" i="16" s="1"/>
  <c r="K313" i="26"/>
  <c r="G58" i="16" s="1"/>
  <c r="I66" i="16" l="1"/>
  <c r="J66" i="16" s="1"/>
  <c r="I67" i="16"/>
  <c r="I22" i="16"/>
  <c r="J22" i="16" s="1"/>
  <c r="I23" i="16"/>
  <c r="J23" i="16" s="1"/>
  <c r="I24" i="16"/>
  <c r="J24" i="16" s="1"/>
  <c r="I25" i="16"/>
  <c r="J25" i="16" s="1"/>
  <c r="I26" i="16"/>
  <c r="J26" i="16" s="1"/>
  <c r="I27" i="16"/>
  <c r="J27" i="16" s="1"/>
  <c r="I28" i="16"/>
  <c r="J28" i="16" s="1"/>
  <c r="I55" i="16" l="1"/>
  <c r="I56" i="16"/>
  <c r="I57" i="16"/>
  <c r="I58" i="16"/>
  <c r="J58" i="16" s="1"/>
  <c r="I59" i="16"/>
  <c r="J59" i="16" s="1"/>
  <c r="I60" i="16"/>
  <c r="J60" i="16" s="1"/>
  <c r="I44" i="16" l="1"/>
  <c r="K202" i="26"/>
  <c r="K201" i="26"/>
  <c r="K200" i="26"/>
  <c r="K199" i="26"/>
  <c r="K198" i="26"/>
  <c r="K197" i="26"/>
  <c r="K196" i="26"/>
  <c r="B195" i="26"/>
  <c r="K193" i="26"/>
  <c r="K192" i="26"/>
  <c r="K191" i="26"/>
  <c r="K190" i="26"/>
  <c r="K189" i="26"/>
  <c r="K188" i="26"/>
  <c r="K187" i="26"/>
  <c r="B186" i="26"/>
  <c r="I43" i="16"/>
  <c r="K203" i="26" l="1"/>
  <c r="G44" i="16" s="1"/>
  <c r="J44" i="16" s="1"/>
  <c r="K194" i="26"/>
  <c r="G43" i="16" s="1"/>
  <c r="J43" i="16" s="1"/>
  <c r="D4" i="24" l="1"/>
  <c r="D6" i="24"/>
  <c r="D2" i="24"/>
  <c r="F10" i="24"/>
  <c r="F9" i="24"/>
  <c r="B10" i="24"/>
  <c r="B9" i="24"/>
  <c r="G6" i="25"/>
  <c r="G4" i="25"/>
  <c r="G2" i="25"/>
  <c r="I10" i="25"/>
  <c r="I9" i="25"/>
  <c r="B9" i="25"/>
  <c r="B10" i="25"/>
  <c r="K344" i="26" l="1"/>
  <c r="K345" i="26"/>
  <c r="K346" i="26"/>
  <c r="K347" i="26"/>
  <c r="K348" i="26"/>
  <c r="K349" i="26"/>
  <c r="K343" i="26"/>
  <c r="K335" i="26"/>
  <c r="K341" i="26" s="1"/>
  <c r="I36" i="16" l="1"/>
  <c r="I37" i="16"/>
  <c r="I38" i="16"/>
  <c r="I35" i="16"/>
  <c r="K124" i="26"/>
  <c r="K125" i="26"/>
  <c r="K126" i="26"/>
  <c r="K127" i="26"/>
  <c r="K128" i="26"/>
  <c r="K129" i="26"/>
  <c r="K123" i="26"/>
  <c r="K138" i="26"/>
  <c r="K137" i="26"/>
  <c r="K136" i="26"/>
  <c r="K135" i="26"/>
  <c r="K134" i="26"/>
  <c r="K133" i="26"/>
  <c r="K132" i="26"/>
  <c r="I31" i="16"/>
  <c r="I32" i="16"/>
  <c r="I33" i="16"/>
  <c r="K139" i="26" l="1"/>
  <c r="G36" i="16" s="1"/>
  <c r="J36" i="16" s="1"/>
  <c r="K151" i="26"/>
  <c r="K152" i="26"/>
  <c r="K153" i="26"/>
  <c r="K154" i="26"/>
  <c r="K155" i="26"/>
  <c r="K156" i="26"/>
  <c r="K150" i="26"/>
  <c r="K142" i="26"/>
  <c r="K143" i="26"/>
  <c r="K144" i="26"/>
  <c r="K145" i="26"/>
  <c r="K146" i="26"/>
  <c r="K147" i="26"/>
  <c r="K141" i="26"/>
  <c r="K114" i="26"/>
  <c r="K115" i="26"/>
  <c r="K116" i="26"/>
  <c r="K117" i="26"/>
  <c r="K118" i="26"/>
  <c r="K119" i="26"/>
  <c r="K113" i="26"/>
  <c r="K157" i="26" l="1"/>
  <c r="G38" i="16" s="1"/>
  <c r="J38" i="16" s="1"/>
  <c r="K148" i="26"/>
  <c r="G37" i="16" s="1"/>
  <c r="J37" i="16" s="1"/>
  <c r="K130" i="26"/>
  <c r="G35" i="16" s="1"/>
  <c r="J35" i="16" s="1"/>
  <c r="K120" i="26"/>
  <c r="G33" i="16" s="1"/>
  <c r="K96" i="26"/>
  <c r="K97" i="26"/>
  <c r="K98" i="26"/>
  <c r="K99" i="26"/>
  <c r="K100" i="26"/>
  <c r="K101" i="26"/>
  <c r="K95" i="26"/>
  <c r="B26" i="25"/>
  <c r="B25" i="25"/>
  <c r="B24" i="25"/>
  <c r="B23" i="25"/>
  <c r="B22" i="25"/>
  <c r="B21" i="25"/>
  <c r="B20" i="25"/>
  <c r="B19" i="25"/>
  <c r="C21" i="25"/>
  <c r="J33" i="16" l="1"/>
  <c r="E21" i="25"/>
  <c r="K102" i="26"/>
  <c r="G31" i="16" s="1"/>
  <c r="J31" i="16" s="1"/>
  <c r="K111" i="26"/>
  <c r="G32" i="16" s="1"/>
  <c r="J32" i="16" s="1"/>
  <c r="K372" i="26"/>
  <c r="K373" i="26"/>
  <c r="K374" i="26"/>
  <c r="K375" i="26"/>
  <c r="K376" i="26"/>
  <c r="K377" i="26"/>
  <c r="K371" i="26"/>
  <c r="K354" i="26"/>
  <c r="K355" i="26"/>
  <c r="K356" i="26"/>
  <c r="K357" i="26"/>
  <c r="K358" i="26"/>
  <c r="K359" i="26"/>
  <c r="K353" i="26"/>
  <c r="I344" i="26"/>
  <c r="I345" i="26"/>
  <c r="I346" i="26"/>
  <c r="I347" i="26"/>
  <c r="I348" i="26"/>
  <c r="I349" i="26"/>
  <c r="I343" i="26"/>
  <c r="I335" i="26"/>
  <c r="G62" i="16" s="1"/>
  <c r="I336" i="26"/>
  <c r="I337" i="26"/>
  <c r="I338" i="26"/>
  <c r="I339" i="26"/>
  <c r="I340" i="26"/>
  <c r="I334" i="26"/>
  <c r="I63" i="16"/>
  <c r="B342" i="26"/>
  <c r="K270" i="26"/>
  <c r="K271" i="26"/>
  <c r="K272" i="26"/>
  <c r="K273" i="26"/>
  <c r="K274" i="26"/>
  <c r="K275" i="26"/>
  <c r="K261" i="26"/>
  <c r="K262" i="26"/>
  <c r="K263" i="26"/>
  <c r="K264" i="26"/>
  <c r="K265" i="26"/>
  <c r="K266" i="26"/>
  <c r="K260" i="26"/>
  <c r="B268" i="26"/>
  <c r="K252" i="26"/>
  <c r="K253" i="26"/>
  <c r="K254" i="26"/>
  <c r="K255" i="26"/>
  <c r="K256" i="26"/>
  <c r="K257" i="26"/>
  <c r="K251" i="26"/>
  <c r="B259" i="26"/>
  <c r="B250" i="26"/>
  <c r="K243" i="26"/>
  <c r="K244" i="26"/>
  <c r="K245" i="26"/>
  <c r="K246" i="26"/>
  <c r="K247" i="26"/>
  <c r="K248" i="26"/>
  <c r="K242" i="26"/>
  <c r="B241" i="26"/>
  <c r="K234" i="26"/>
  <c r="K235" i="26"/>
  <c r="K236" i="26"/>
  <c r="K237" i="26"/>
  <c r="K238" i="26"/>
  <c r="K239" i="26"/>
  <c r="K233" i="26"/>
  <c r="B232" i="26"/>
  <c r="K225" i="26"/>
  <c r="K226" i="26"/>
  <c r="K227" i="26"/>
  <c r="K228" i="26"/>
  <c r="K229" i="26"/>
  <c r="K230" i="26"/>
  <c r="K224" i="26"/>
  <c r="B223" i="26"/>
  <c r="K216" i="26"/>
  <c r="K217" i="26"/>
  <c r="K218" i="26"/>
  <c r="K219" i="26"/>
  <c r="K220" i="26"/>
  <c r="K221" i="26"/>
  <c r="K207" i="26"/>
  <c r="K208" i="26"/>
  <c r="K209" i="26"/>
  <c r="K210" i="26"/>
  <c r="K211" i="26"/>
  <c r="K212" i="26"/>
  <c r="K206" i="26"/>
  <c r="B370" i="26"/>
  <c r="I62" i="16"/>
  <c r="I46" i="16"/>
  <c r="I47" i="16"/>
  <c r="I48" i="16"/>
  <c r="I49" i="16"/>
  <c r="I50" i="16"/>
  <c r="I51" i="16"/>
  <c r="I52" i="16"/>
  <c r="I53" i="16"/>
  <c r="K179" i="26"/>
  <c r="K180" i="26"/>
  <c r="K181" i="26"/>
  <c r="K182" i="26"/>
  <c r="K183" i="26"/>
  <c r="K184" i="26"/>
  <c r="K178" i="26"/>
  <c r="B214" i="26"/>
  <c r="B177" i="26"/>
  <c r="K86" i="26"/>
  <c r="I459" i="24"/>
  <c r="I458" i="24"/>
  <c r="H455" i="24"/>
  <c r="I455" i="24" s="1"/>
  <c r="H454" i="24"/>
  <c r="I454" i="24" s="1"/>
  <c r="I441" i="24"/>
  <c r="I442" i="24" s="1"/>
  <c r="H438" i="24"/>
  <c r="I438" i="24"/>
  <c r="I439" i="24" s="1"/>
  <c r="I426" i="24"/>
  <c r="I427" i="24" s="1"/>
  <c r="H423" i="24"/>
  <c r="I423" i="24" s="1"/>
  <c r="H422" i="24"/>
  <c r="I422" i="24" s="1"/>
  <c r="I409" i="24"/>
  <c r="I408" i="24"/>
  <c r="I407" i="24"/>
  <c r="I406" i="24"/>
  <c r="I405" i="24"/>
  <c r="I404" i="24"/>
  <c r="I403" i="24"/>
  <c r="H400" i="24"/>
  <c r="I400" i="24" s="1"/>
  <c r="H399" i="24"/>
  <c r="I399" i="24"/>
  <c r="H398" i="24"/>
  <c r="I398" i="24" s="1"/>
  <c r="I386" i="24"/>
  <c r="I385" i="24"/>
  <c r="I384" i="24"/>
  <c r="I383" i="24"/>
  <c r="I382" i="24"/>
  <c r="I381" i="24"/>
  <c r="I380" i="24"/>
  <c r="I387" i="24" s="1"/>
  <c r="H377" i="24"/>
  <c r="I377" i="24" s="1"/>
  <c r="H376" i="24"/>
  <c r="I376" i="24"/>
  <c r="H375" i="24"/>
  <c r="I375" i="24" s="1"/>
  <c r="I378" i="24" s="1"/>
  <c r="I363" i="24"/>
  <c r="I362" i="24"/>
  <c r="I361" i="24"/>
  <c r="I360" i="24"/>
  <c r="I359" i="24"/>
  <c r="I358" i="24"/>
  <c r="I357" i="24"/>
  <c r="H354" i="24"/>
  <c r="I354" i="24" s="1"/>
  <c r="H353" i="24"/>
  <c r="I353" i="24" s="1"/>
  <c r="H352" i="24"/>
  <c r="I352" i="24"/>
  <c r="I340" i="24"/>
  <c r="I339" i="24"/>
  <c r="I338" i="24"/>
  <c r="I337" i="24"/>
  <c r="I336" i="24"/>
  <c r="I335" i="24"/>
  <c r="I334" i="24"/>
  <c r="H331" i="24"/>
  <c r="I331" i="24" s="1"/>
  <c r="H330" i="24"/>
  <c r="I330" i="24" s="1"/>
  <c r="H329" i="24"/>
  <c r="I329" i="24" s="1"/>
  <c r="I317" i="24"/>
  <c r="I316" i="24"/>
  <c r="I315" i="24"/>
  <c r="I314" i="24"/>
  <c r="I313" i="24"/>
  <c r="I312" i="24"/>
  <c r="I311" i="24"/>
  <c r="H308" i="24"/>
  <c r="I308" i="24" s="1"/>
  <c r="H307" i="24"/>
  <c r="I307" i="24" s="1"/>
  <c r="H306" i="24"/>
  <c r="I306" i="24" s="1"/>
  <c r="I294" i="24"/>
  <c r="I293" i="24"/>
  <c r="I292" i="24"/>
  <c r="I291" i="24"/>
  <c r="I290" i="24"/>
  <c r="I289" i="24"/>
  <c r="H286" i="24"/>
  <c r="I286" i="24" s="1"/>
  <c r="H285" i="24"/>
  <c r="I285" i="24" s="1"/>
  <c r="I273" i="24"/>
  <c r="I272" i="24"/>
  <c r="I271" i="24"/>
  <c r="I270" i="24"/>
  <c r="I269" i="24"/>
  <c r="I268" i="24"/>
  <c r="H265" i="24"/>
  <c r="I265" i="24" s="1"/>
  <c r="H264" i="24"/>
  <c r="I264" i="24" s="1"/>
  <c r="H263" i="24"/>
  <c r="I263" i="24"/>
  <c r="I251" i="24"/>
  <c r="I250" i="24"/>
  <c r="I249" i="24"/>
  <c r="I248" i="24"/>
  <c r="I252" i="24" s="1"/>
  <c r="H245" i="24"/>
  <c r="I245" i="24" s="1"/>
  <c r="H244" i="24"/>
  <c r="I244" i="24"/>
  <c r="I246" i="24" s="1"/>
  <c r="I232" i="24"/>
  <c r="I233" i="24" s="1"/>
  <c r="I231" i="24"/>
  <c r="H228" i="24"/>
  <c r="I228" i="24"/>
  <c r="H227" i="24"/>
  <c r="I227" i="24" s="1"/>
  <c r="I229" i="24" s="1"/>
  <c r="I42" i="16"/>
  <c r="I44" i="24"/>
  <c r="I60" i="24"/>
  <c r="I61" i="24" s="1"/>
  <c r="I57" i="24"/>
  <c r="I56" i="24"/>
  <c r="I58" i="24" s="1"/>
  <c r="I64" i="24" s="1"/>
  <c r="I188" i="24"/>
  <c r="I187" i="24"/>
  <c r="H40" i="24"/>
  <c r="I40" i="24"/>
  <c r="H39" i="24"/>
  <c r="I39" i="24" s="1"/>
  <c r="B352" i="26"/>
  <c r="C27" i="25"/>
  <c r="B205" i="26"/>
  <c r="H177" i="24"/>
  <c r="I177" i="24"/>
  <c r="H178" i="24"/>
  <c r="I178" i="24" s="1"/>
  <c r="I186" i="24"/>
  <c r="I185" i="24"/>
  <c r="I184" i="24"/>
  <c r="I183" i="24"/>
  <c r="I182" i="24"/>
  <c r="I181" i="24"/>
  <c r="C24" i="25"/>
  <c r="H20" i="24"/>
  <c r="I20" i="24" s="1"/>
  <c r="C19" i="25"/>
  <c r="C25" i="25"/>
  <c r="C23" i="25"/>
  <c r="C22" i="25"/>
  <c r="C20" i="25"/>
  <c r="H204" i="24"/>
  <c r="I204" i="24" s="1"/>
  <c r="H203" i="24"/>
  <c r="I203" i="24" s="1"/>
  <c r="H202" i="24"/>
  <c r="I202" i="24" s="1"/>
  <c r="H201" i="24"/>
  <c r="I201" i="24"/>
  <c r="H200" i="24"/>
  <c r="I200" i="24" s="1"/>
  <c r="I216" i="24"/>
  <c r="I215" i="24"/>
  <c r="I214" i="24"/>
  <c r="I213" i="24"/>
  <c r="I212" i="24"/>
  <c r="I211" i="24"/>
  <c r="I210" i="24"/>
  <c r="I209" i="24"/>
  <c r="I208" i="24"/>
  <c r="G207" i="24"/>
  <c r="I207" i="24"/>
  <c r="I217" i="24" s="1"/>
  <c r="H94" i="24"/>
  <c r="I94" i="24"/>
  <c r="H93" i="24"/>
  <c r="I93" i="24" s="1"/>
  <c r="H92" i="24"/>
  <c r="I92" i="24" s="1"/>
  <c r="H115" i="24"/>
  <c r="I115" i="24" s="1"/>
  <c r="H117" i="24"/>
  <c r="I117" i="24" s="1"/>
  <c r="H116" i="24"/>
  <c r="I116" i="24" s="1"/>
  <c r="H140" i="24"/>
  <c r="I140" i="24"/>
  <c r="H139" i="24"/>
  <c r="I139" i="24" s="1"/>
  <c r="H138" i="24"/>
  <c r="I138" i="24"/>
  <c r="H162" i="24"/>
  <c r="I162" i="24" s="1"/>
  <c r="I163" i="24" s="1"/>
  <c r="H72" i="24"/>
  <c r="I72" i="24" s="1"/>
  <c r="H71" i="24"/>
  <c r="I71" i="24" s="1"/>
  <c r="I149" i="24"/>
  <c r="I148" i="24"/>
  <c r="I147" i="24"/>
  <c r="I146" i="24"/>
  <c r="I145" i="24"/>
  <c r="I144" i="24"/>
  <c r="I143" i="24"/>
  <c r="I165" i="24"/>
  <c r="I166" i="24"/>
  <c r="I126" i="24"/>
  <c r="I125" i="24"/>
  <c r="I124" i="24"/>
  <c r="I123" i="24"/>
  <c r="I122" i="24"/>
  <c r="I121" i="24"/>
  <c r="I120" i="24"/>
  <c r="I103" i="24"/>
  <c r="I102" i="24"/>
  <c r="I101" i="24"/>
  <c r="I100" i="24"/>
  <c r="I99" i="24"/>
  <c r="I104" i="24" s="1"/>
  <c r="I98" i="24"/>
  <c r="I97" i="24"/>
  <c r="I80" i="24"/>
  <c r="I79" i="24"/>
  <c r="I78" i="24"/>
  <c r="I77" i="24"/>
  <c r="I76" i="24"/>
  <c r="I75" i="24"/>
  <c r="I43" i="24"/>
  <c r="I45" i="24" s="1"/>
  <c r="I27" i="24"/>
  <c r="I26" i="24"/>
  <c r="I25" i="24"/>
  <c r="I24" i="24"/>
  <c r="H21" i="24"/>
  <c r="I21" i="24" s="1"/>
  <c r="K35" i="23"/>
  <c r="D34" i="23"/>
  <c r="I34" i="23"/>
  <c r="K269" i="26"/>
  <c r="K215" i="26"/>
  <c r="K19" i="26"/>
  <c r="K20" i="26" s="1"/>
  <c r="G21" i="16" s="1"/>
  <c r="I30" i="16"/>
  <c r="I21" i="16"/>
  <c r="C37" i="23"/>
  <c r="B333" i="26"/>
  <c r="C26" i="25"/>
  <c r="J35" i="23"/>
  <c r="H35" i="23"/>
  <c r="F35" i="23"/>
  <c r="M34" i="23"/>
  <c r="F34" i="23"/>
  <c r="K360" i="26" l="1"/>
  <c r="G65" i="16" s="1"/>
  <c r="J65" i="16" s="1"/>
  <c r="J21" i="16"/>
  <c r="K21" i="25"/>
  <c r="I21" i="25"/>
  <c r="G21" i="25"/>
  <c r="I309" i="24"/>
  <c r="I332" i="24"/>
  <c r="I410" i="24"/>
  <c r="I81" i="24"/>
  <c r="I150" i="24"/>
  <c r="I63" i="24"/>
  <c r="I65" i="24" s="1"/>
  <c r="D52" i="24" s="1"/>
  <c r="I295" i="24"/>
  <c r="I318" i="24"/>
  <c r="I424" i="24"/>
  <c r="I430" i="24" s="1"/>
  <c r="I460" i="24"/>
  <c r="I95" i="24"/>
  <c r="I107" i="24" s="1"/>
  <c r="I73" i="24"/>
  <c r="I83" i="24" s="1"/>
  <c r="I364" i="24"/>
  <c r="I28" i="24"/>
  <c r="I127" i="24"/>
  <c r="I141" i="24"/>
  <c r="I153" i="24" s="1"/>
  <c r="I205" i="24"/>
  <c r="I22" i="24"/>
  <c r="I31" i="24" s="1"/>
  <c r="I189" i="24"/>
  <c r="I179" i="24"/>
  <c r="I192" i="24" s="1"/>
  <c r="I41" i="24"/>
  <c r="I274" i="24"/>
  <c r="I341" i="24"/>
  <c r="K378" i="26"/>
  <c r="J62" i="16"/>
  <c r="I169" i="24"/>
  <c r="I168" i="24"/>
  <c r="I106" i="24"/>
  <c r="I429" i="24"/>
  <c r="I152" i="24"/>
  <c r="I220" i="24"/>
  <c r="I219" i="24"/>
  <c r="I30" i="24"/>
  <c r="I191" i="24"/>
  <c r="I254" i="24"/>
  <c r="I256" i="24" s="1"/>
  <c r="D240" i="24" s="1"/>
  <c r="I255" i="24"/>
  <c r="I321" i="24"/>
  <c r="I320" i="24"/>
  <c r="I343" i="24"/>
  <c r="I345" i="24" s="1"/>
  <c r="D325" i="24" s="1"/>
  <c r="I344" i="24"/>
  <c r="I445" i="24"/>
  <c r="I444" i="24"/>
  <c r="I47" i="24"/>
  <c r="I49" i="24" s="1"/>
  <c r="D35" i="24" s="1"/>
  <c r="I48" i="24"/>
  <c r="I236" i="24"/>
  <c r="I235" i="24"/>
  <c r="I390" i="24"/>
  <c r="I389" i="24"/>
  <c r="I84" i="24"/>
  <c r="I266" i="24"/>
  <c r="I355" i="24"/>
  <c r="I456" i="24"/>
  <c r="I118" i="24"/>
  <c r="I287" i="24"/>
  <c r="I401" i="24"/>
  <c r="K350" i="26"/>
  <c r="G63" i="16" s="1"/>
  <c r="J63" i="16" s="1"/>
  <c r="K295" i="26"/>
  <c r="G56" i="16" s="1"/>
  <c r="J56" i="16" s="1"/>
  <c r="K286" i="26"/>
  <c r="G55" i="16" s="1"/>
  <c r="J55" i="16" s="1"/>
  <c r="K304" i="26"/>
  <c r="G57" i="16" s="1"/>
  <c r="J57" i="16" s="1"/>
  <c r="K276" i="26"/>
  <c r="K222" i="26"/>
  <c r="G47" i="16" s="1"/>
  <c r="J47" i="16" s="1"/>
  <c r="K240" i="26"/>
  <c r="G49" i="16" s="1"/>
  <c r="J49" i="16" s="1"/>
  <c r="K249" i="26"/>
  <c r="G50" i="16" s="1"/>
  <c r="J50" i="16" s="1"/>
  <c r="K258" i="26"/>
  <c r="G51" i="16" s="1"/>
  <c r="J51" i="16" s="1"/>
  <c r="K267" i="26"/>
  <c r="G52" i="16" s="1"/>
  <c r="J52" i="16" s="1"/>
  <c r="K231" i="26"/>
  <c r="G48" i="16" s="1"/>
  <c r="J48" i="16" s="1"/>
  <c r="K93" i="26"/>
  <c r="G30" i="16" s="1"/>
  <c r="J30" i="16" s="1"/>
  <c r="K213" i="26"/>
  <c r="G46" i="16" s="1"/>
  <c r="J46" i="16" s="1"/>
  <c r="K185" i="26"/>
  <c r="G42" i="16" s="1"/>
  <c r="J42" i="16" s="1"/>
  <c r="L21" i="25" l="1"/>
  <c r="G67" i="16"/>
  <c r="J67" i="16" s="1"/>
  <c r="J64" i="16" s="1"/>
  <c r="E26" i="25" s="1"/>
  <c r="K26" i="25" s="1"/>
  <c r="G53" i="16"/>
  <c r="J53" i="16" s="1"/>
  <c r="J45" i="16" s="1"/>
  <c r="E23" i="25" s="1"/>
  <c r="J29" i="16"/>
  <c r="I32" i="24"/>
  <c r="D16" i="24" s="1"/>
  <c r="I154" i="24"/>
  <c r="D134" i="24" s="1"/>
  <c r="I108" i="24"/>
  <c r="D88" i="24" s="1"/>
  <c r="I193" i="24"/>
  <c r="D173" i="24" s="1"/>
  <c r="I431" i="24"/>
  <c r="D418" i="24" s="1"/>
  <c r="J61" i="16"/>
  <c r="E25" i="25" s="1"/>
  <c r="G25" i="25" s="1"/>
  <c r="J54" i="16"/>
  <c r="E24" i="25" s="1"/>
  <c r="G24" i="25" s="1"/>
  <c r="I462" i="24"/>
  <c r="I464" i="24" s="1"/>
  <c r="D450" i="24" s="1"/>
  <c r="I463" i="24"/>
  <c r="I130" i="24"/>
  <c r="I129" i="24"/>
  <c r="I85" i="24"/>
  <c r="D67" i="24" s="1"/>
  <c r="I237" i="24"/>
  <c r="D223" i="24" s="1"/>
  <c r="I446" i="24"/>
  <c r="D434" i="24" s="1"/>
  <c r="I322" i="24"/>
  <c r="D302" i="24" s="1"/>
  <c r="I221" i="24"/>
  <c r="D196" i="24" s="1"/>
  <c r="I170" i="24"/>
  <c r="D158" i="24" s="1"/>
  <c r="I298" i="24"/>
  <c r="I297" i="24"/>
  <c r="I276" i="24"/>
  <c r="I278" i="24" s="1"/>
  <c r="D259" i="24" s="1"/>
  <c r="I277" i="24"/>
  <c r="I413" i="24"/>
  <c r="I412" i="24"/>
  <c r="I366" i="24"/>
  <c r="I368" i="24" s="1"/>
  <c r="D348" i="24" s="1"/>
  <c r="I367" i="24"/>
  <c r="I391" i="24"/>
  <c r="D371" i="24" s="1"/>
  <c r="J41" i="16"/>
  <c r="E22" i="25" s="1"/>
  <c r="K22" i="25" s="1"/>
  <c r="E20" i="25" l="1"/>
  <c r="G20" i="25" s="1"/>
  <c r="E19" i="25"/>
  <c r="J68" i="16"/>
  <c r="G26" i="25"/>
  <c r="L26" i="25" s="1"/>
  <c r="I26" i="25"/>
  <c r="I25" i="25"/>
  <c r="K25" i="25"/>
  <c r="L25" i="25" s="1"/>
  <c r="I24" i="25"/>
  <c r="L24" i="25" s="1"/>
  <c r="K24" i="25"/>
  <c r="I23" i="25"/>
  <c r="K23" i="25"/>
  <c r="G23" i="25"/>
  <c r="I414" i="24"/>
  <c r="D394" i="24" s="1"/>
  <c r="I299" i="24"/>
  <c r="D281" i="24" s="1"/>
  <c r="I131" i="24"/>
  <c r="D111" i="24" s="1"/>
  <c r="I22" i="25"/>
  <c r="G22" i="25"/>
  <c r="L22" i="25" s="1"/>
  <c r="L23" i="25" l="1"/>
  <c r="I20" i="25"/>
  <c r="L20" i="25" s="1"/>
  <c r="K64" i="16"/>
  <c r="K34" i="16"/>
  <c r="K20" i="25"/>
  <c r="K29" i="16"/>
  <c r="G19" i="25"/>
  <c r="G27" i="25" s="1"/>
  <c r="E27" i="25"/>
  <c r="I19" i="25"/>
  <c r="K19" i="25"/>
  <c r="K61" i="16"/>
  <c r="K45" i="16"/>
  <c r="K54" i="16"/>
  <c r="K20" i="16"/>
  <c r="K41" i="16"/>
  <c r="K68" i="16"/>
  <c r="I27" i="25" l="1"/>
  <c r="D22" i="25"/>
  <c r="D21" i="25"/>
  <c r="D26" i="25"/>
  <c r="K27" i="25"/>
  <c r="D25" i="25"/>
  <c r="D24" i="25"/>
  <c r="D19" i="25"/>
  <c r="D23" i="25"/>
  <c r="D20" i="25"/>
  <c r="D27" i="25"/>
  <c r="L27" i="25" l="1"/>
</calcChain>
</file>

<file path=xl/sharedStrings.xml><?xml version="1.0" encoding="utf-8"?>
<sst xmlns="http://schemas.openxmlformats.org/spreadsheetml/2006/main" count="1467" uniqueCount="359">
  <si>
    <t>Item</t>
  </si>
  <si>
    <t>Discriminação</t>
  </si>
  <si>
    <t>1.00</t>
  </si>
  <si>
    <t>2.00</t>
  </si>
  <si>
    <t>5.00</t>
  </si>
  <si>
    <t>DIVERSOS</t>
  </si>
  <si>
    <t>TOTAL</t>
  </si>
  <si>
    <t>ITEM</t>
  </si>
  <si>
    <t>DISCRIMINAÇÃO</t>
  </si>
  <si>
    <t>CRONOGRAMA FÍSICO-FINANCEIRO</t>
  </si>
  <si>
    <t>% DO ITEM</t>
  </si>
  <si>
    <t>VALOR DO ITEM</t>
  </si>
  <si>
    <t>30 DIAS</t>
  </si>
  <si>
    <t>%</t>
  </si>
  <si>
    <t>VALOR</t>
  </si>
  <si>
    <t>COORDENAÇÃO DE INFRA-ESTRUTURA EM SAÚDE</t>
  </si>
  <si>
    <t>m²</t>
  </si>
  <si>
    <t>% do item</t>
  </si>
  <si>
    <t xml:space="preserve"> </t>
  </si>
  <si>
    <t>NÚCLEO DE INFRA-ESTRUTURA EM SAÚDE - NIS</t>
  </si>
  <si>
    <t>GABINETE DO SECRETÁRIO</t>
  </si>
  <si>
    <t>3. Despesas financeiras</t>
  </si>
  <si>
    <t>Percentuais (%)</t>
  </si>
  <si>
    <t>Composição do BDI</t>
  </si>
  <si>
    <t>NÚCLEO DE INFRAESTRUTURA EM SAÚDE - NIS</t>
  </si>
  <si>
    <t>SECRETARIA DE ESTADO DA SAÚDE</t>
  </si>
  <si>
    <t>GOVERNO DO ESTADO DO PIAUÍ</t>
  </si>
  <si>
    <t>PLANILHA ORÇAMENTÁRIA</t>
  </si>
  <si>
    <t>Quant.</t>
  </si>
  <si>
    <t>Unid.</t>
  </si>
  <si>
    <t>CÁLCULO DO BDI</t>
  </si>
  <si>
    <t>1. Lucro</t>
  </si>
  <si>
    <t>2. Administração central</t>
  </si>
  <si>
    <t>4. ISSQN</t>
  </si>
  <si>
    <t>5. PIS</t>
  </si>
  <si>
    <t>6. COFINS</t>
  </si>
  <si>
    <t>Fórmula</t>
  </si>
  <si>
    <t>Cálculo</t>
  </si>
  <si>
    <t>BDI =</t>
  </si>
  <si>
    <t xml:space="preserve">  (1 + </t>
  </si>
  <si>
    <t>+</t>
  </si>
  <si>
    <t>)</t>
  </si>
  <si>
    <t>(1   +</t>
  </si>
  <si>
    <t>(1</t>
  </si>
  <si>
    <t>-</t>
  </si>
  <si>
    <t>Custo Unitário de Referência</t>
  </si>
  <si>
    <t xml:space="preserve">Preço Total </t>
  </si>
  <si>
    <t>SERVIÇOSA PRELIMINARES</t>
  </si>
  <si>
    <t>5.01</t>
  </si>
  <si>
    <t>6.00</t>
  </si>
  <si>
    <t>8.00</t>
  </si>
  <si>
    <t>8.01</t>
  </si>
  <si>
    <t>PINTURA</t>
  </si>
  <si>
    <t>m</t>
  </si>
  <si>
    <t>Pt</t>
  </si>
  <si>
    <t>6.01</t>
  </si>
  <si>
    <t>Código</t>
  </si>
  <si>
    <t>Descrição</t>
  </si>
  <si>
    <t>Unidade</t>
  </si>
  <si>
    <t>Coeficiente</t>
  </si>
  <si>
    <t>Preço</t>
  </si>
  <si>
    <t>Total</t>
  </si>
  <si>
    <t>MAO DE OBRA</t>
  </si>
  <si>
    <t>H</t>
  </si>
  <si>
    <t>SERVENTE</t>
  </si>
  <si>
    <t>TOTAL MAO DE OBRA</t>
  </si>
  <si>
    <t>Total Simples</t>
  </si>
  <si>
    <t>Encargos</t>
  </si>
  <si>
    <t>TOTAL GERAL</t>
  </si>
  <si>
    <t>Preço Adotado =</t>
  </si>
  <si>
    <t>ENCARGOS SOCIAIS COM DESONERAÇÃO:</t>
  </si>
  <si>
    <t>MATERIAIS</t>
  </si>
  <si>
    <t>TOTAL MATERIAIS</t>
  </si>
  <si>
    <t>ELETRICISTA</t>
  </si>
  <si>
    <t>UN</t>
  </si>
  <si>
    <t>Unid: Pt</t>
  </si>
  <si>
    <t>M</t>
  </si>
  <si>
    <t>CAIXA ESTAMPADA 3"X3", 4''X2'', 4"X4" - CHAPA 18</t>
  </si>
  <si>
    <t>CAIXA PASSAG. CHAPA C/TAMPA PARAF. 100X100X80MM</t>
  </si>
  <si>
    <t>CABO LOGICO/VIDEO COAXIAL 75 (OHMS)</t>
  </si>
  <si>
    <t>INSTALAÇÕES ELÉTRICAS, LÓGICAS E TELEFÔNICAS</t>
  </si>
  <si>
    <t>PONTO LÓGICO, MATERIAL E EXECUÇÃO</t>
  </si>
  <si>
    <t>COMPISIÇÕES DE CUSTO</t>
  </si>
  <si>
    <t>ESQUADRIA</t>
  </si>
  <si>
    <t>Refer.</t>
  </si>
  <si>
    <t>SINAPI</t>
  </si>
  <si>
    <t xml:space="preserve">SINAPI </t>
  </si>
  <si>
    <t xml:space="preserve"> SINAPI </t>
  </si>
  <si>
    <t>COMP.</t>
  </si>
  <si>
    <t>7.00</t>
  </si>
  <si>
    <t>60 DIAS</t>
  </si>
  <si>
    <t>90 DIAS</t>
  </si>
  <si>
    <t>74209/001</t>
  </si>
  <si>
    <t>1.01</t>
  </si>
  <si>
    <t>APLICAÇÃO</t>
  </si>
  <si>
    <t>INSTALAÇÕES HIDRO SANITÁRIAS   E ÁGUAS PLUVIAIS</t>
  </si>
  <si>
    <t>2.03</t>
  </si>
  <si>
    <t>73953/006</t>
  </si>
  <si>
    <t>SEINFRA</t>
  </si>
  <si>
    <t>KG</t>
  </si>
  <si>
    <t>PONTO ELÉTRICO PARA TOMADA DUPLA</t>
  </si>
  <si>
    <t>7.INSS (2% sobre o faturamento)</t>
  </si>
  <si>
    <t>TOTAL GERAL COM BDI ( ADOTADO 24,67%)</t>
  </si>
  <si>
    <t>Unid</t>
  </si>
  <si>
    <t>PEDREIRO</t>
  </si>
  <si>
    <t>I4750/SINAPI</t>
  </si>
  <si>
    <t>I6111/SINAPI</t>
  </si>
  <si>
    <t>I2436/SINAPI</t>
  </si>
  <si>
    <t>I0363/SEINFRA</t>
  </si>
  <si>
    <t>I0419/SEINFRA</t>
  </si>
  <si>
    <t>I0428/SEINFRA</t>
  </si>
  <si>
    <t>UNID</t>
  </si>
  <si>
    <t>Preço Unit. Com BDI</t>
  </si>
  <si>
    <t xml:space="preserve"> REFORMA</t>
  </si>
  <si>
    <t xml:space="preserve">8. Garantia e riscos </t>
  </si>
  <si>
    <t>CARPINTEIRO</t>
  </si>
  <si>
    <t xml:space="preserve">H </t>
  </si>
  <si>
    <t>I0337/SINAPI</t>
  </si>
  <si>
    <t>I0034/SINAPI</t>
  </si>
  <si>
    <t>I0033/SINAPI</t>
  </si>
  <si>
    <t>I0032/SINAPI</t>
  </si>
  <si>
    <t>M3</t>
  </si>
  <si>
    <t>M2</t>
  </si>
  <si>
    <t>I0367/SINAPI</t>
  </si>
  <si>
    <t>AREIA GROSSA</t>
  </si>
  <si>
    <t>I1379/SINAPI</t>
  </si>
  <si>
    <t>CIMENTO PORTLAND</t>
  </si>
  <si>
    <t>07517/ORSE</t>
  </si>
  <si>
    <t>04675/ORSE</t>
  </si>
  <si>
    <t>I1872/SINAPI</t>
  </si>
  <si>
    <t>CAIXA PVC 4" X 2" P/ ELETRODUTO "</t>
  </si>
  <si>
    <t>I2674/SINAPI</t>
  </si>
  <si>
    <t>ELETRODUTO DE PVC ROSCÁVEL DE 3/4" (19 MM), SEM LUVA</t>
  </si>
  <si>
    <t>I0247/SINAPI</t>
  </si>
  <si>
    <t>AUXILIAR DE ELETRICISTA</t>
  </si>
  <si>
    <t>I1885/SINAPI</t>
  </si>
  <si>
    <t>CURVA PVC 90G P/ ELETRODUTO ROSCAVEL 3/4"</t>
  </si>
  <si>
    <t>I1891/SINAPI</t>
  </si>
  <si>
    <t>LUVA PVC ROSCAVEL P/ ELETRODUTO 3/4"</t>
  </si>
  <si>
    <t>PONTO ELÉTRICO PARA AR CONDICIONADO</t>
  </si>
  <si>
    <t>I13347/SINAPI</t>
  </si>
  <si>
    <t>CONJUNTO ARSTOP P/ AR CONDICIONADO C/ DISJUNTOR 25A</t>
  </si>
  <si>
    <t>I20111/SINAPI</t>
  </si>
  <si>
    <t>FITA ISOLANTE ADESIVA ANTI-CHAMA, USO ATÉ 750 V, EM ROLO DE 19 MM X 20 M</t>
  </si>
  <si>
    <t>l0981/SINAPI</t>
  </si>
  <si>
    <t>CABO DE COBRE ISOLAMENTO ANTI-CHAMA 450/750V 4MM2, FLEXIVEL, TP FORESPLAST ALCOA OU EQUIV</t>
  </si>
  <si>
    <t>PONTO ELÉTRICO PARA TOMADA SIMPLES 2P + T, 10 A</t>
  </si>
  <si>
    <t>I1014/SINAPI</t>
  </si>
  <si>
    <t>CABO DE COBRE ISOLAMENTO ANTI-CHAMA 450/750V 2,5MM2, FLEXIVEL, TP FORESPLAST ALCOA OU EQUIV</t>
  </si>
  <si>
    <t>I7528/SINAPI</t>
  </si>
  <si>
    <t>TOMADA DE EMBUTIR, 2 P + T, UNIVERSAL, DE 10 A / 250 V, COM PLACA</t>
  </si>
  <si>
    <t>PONTO ELÉTRICO PARA TOMADA SIMPLES 2P + T, 20 A</t>
  </si>
  <si>
    <t>I0981/SINAPI</t>
  </si>
  <si>
    <t>CABO DE COBRE ISOLAMENTO ANTI-CHAMA 450/750V 4,0 MM2, FLEXIVEL, TP FORESPLAST ALCOA OU EQUIV</t>
  </si>
  <si>
    <t>09097/ORSE</t>
  </si>
  <si>
    <t>TOMADA 2P + T, ABNT, DE EMBUTIR, 20 A, COM PLACA EM PVC</t>
  </si>
  <si>
    <t>09106/ORSE</t>
  </si>
  <si>
    <t>TOMADA DUPLA, DE EMBUTIR, PARA USO GERAL, 2P+T, ABNT</t>
  </si>
  <si>
    <t>PONTO DE INTERRUPTOR 01 SEÇÃO</t>
  </si>
  <si>
    <t>l7555/SINAPI</t>
  </si>
  <si>
    <t xml:space="preserve">INTERRUPTOR SIMPLES EMBUTIR 10A/250V C/PLACA, TIPO SILENTOQUE PIAL OU EQUIV </t>
  </si>
  <si>
    <t>PONTO DE INTERRUPTOR 02 SEÇÕES</t>
  </si>
  <si>
    <t>l01119/ORSE</t>
  </si>
  <si>
    <t>INTERRUPTOR EMBUTIR 02 SEÇÕES SIMPLES COM PLACA</t>
  </si>
  <si>
    <t>CAIXA PVC OCTOGONAL 4 X 4 "</t>
  </si>
  <si>
    <t>l12001/SINAPI</t>
  </si>
  <si>
    <t>CAIXA PVC OCTOGONAL - 4"</t>
  </si>
  <si>
    <t>LUMINÁRIA DE EMERGÊNCIA</t>
  </si>
  <si>
    <t>01353/ORSE</t>
  </si>
  <si>
    <t>PONTO DE INTERRUPTOR 03 SEÇÕES</t>
  </si>
  <si>
    <t>l01121/ORSE</t>
  </si>
  <si>
    <t>INTERRUPTOR 03 SEÇÕES SIMPLES DE EMBUTIR COM PLACA</t>
  </si>
  <si>
    <t>LUMINÁRIA DE EMERGÊNCIA 20W</t>
  </si>
  <si>
    <t>Data Base: Janeiro/2014 com Desoneração</t>
  </si>
  <si>
    <t>INSTALAÇÕES HIDRO-SANITÁRIAS</t>
  </si>
  <si>
    <t>I6115/SINAPI</t>
  </si>
  <si>
    <t>AJUDANTE</t>
  </si>
  <si>
    <t>I6110/SINAPI</t>
  </si>
  <si>
    <t>SERRALHEIRO</t>
  </si>
  <si>
    <t>PINTOR</t>
  </si>
  <si>
    <t>I3670/SINAPI</t>
  </si>
  <si>
    <t>M³</t>
  </si>
  <si>
    <t>I4376/SINAPI</t>
  </si>
  <si>
    <t>BUCHA PLÁSTICA 8MM</t>
  </si>
  <si>
    <t>UM</t>
  </si>
  <si>
    <t>I0539/SEINFRA</t>
  </si>
  <si>
    <t>CHAPA DE AÇO GALVANIZADA N.26. DESENV 0.50M</t>
  </si>
  <si>
    <t>CIMENTO PORTLAND COMPOSTO CP II- 32</t>
  </si>
  <si>
    <t>TINTA AUTOMOTIVA DELTRON PPG COR AMARELA OU SIMILAR</t>
  </si>
  <si>
    <t>L</t>
  </si>
  <si>
    <t>I11964/SINAPI</t>
  </si>
  <si>
    <t>PARAFUSO AÇO CHUMBADOR 3/8"X75MM</t>
  </si>
  <si>
    <t>I13388/SINAPI</t>
  </si>
  <si>
    <t>SOLDA 50/50</t>
  </si>
  <si>
    <t>I7307/SINAPI</t>
  </si>
  <si>
    <t>FUNDO ANTICORROSIVO TIPO ZARCAO OU EQUIV</t>
  </si>
  <si>
    <t>GL</t>
  </si>
  <si>
    <t>I5318/SINAPI</t>
  </si>
  <si>
    <t>SOLVENTE DILUENTE A BASE DE AGUARRAS</t>
  </si>
  <si>
    <t>I3768/SINAPI</t>
  </si>
  <si>
    <t>LIXA PARA FERRO</t>
  </si>
  <si>
    <t>LETRA EM CHAPA GALVANIZADA, PINTADA COM TINTA AUTOMOTIVA NA COR PRETA FOSCA, SENDO 4-40X30CM, 4-25X12CM E 24-20X12CM</t>
  </si>
  <si>
    <t>I4783/SINAPI</t>
  </si>
  <si>
    <t>I02217/ORSE</t>
  </si>
  <si>
    <r>
      <rPr>
        <b/>
        <sz val="14"/>
        <color indexed="8"/>
        <rFont val="Arial"/>
        <family val="2"/>
      </rPr>
      <t>Município:</t>
    </r>
    <r>
      <rPr>
        <sz val="14"/>
        <color indexed="8"/>
        <rFont val="Arial"/>
        <family val="2"/>
      </rPr>
      <t xml:space="preserve"> Bom Jesus-PI</t>
    </r>
  </si>
  <si>
    <t>Unid:M2</t>
  </si>
  <si>
    <t>I0208/SEINFRA</t>
  </si>
  <si>
    <t>BATENTE DE FERRO</t>
  </si>
  <si>
    <t>I1106/SEINFRA</t>
  </si>
  <si>
    <t>CAL HIDRATADA</t>
  </si>
  <si>
    <t>I1031/SEINFRA</t>
  </si>
  <si>
    <t>DOBRADIÇA DE FERRO PARA PORTA INTERNA</t>
  </si>
  <si>
    <t>I1154/SEINFRA</t>
  </si>
  <si>
    <t>FECHADURA COMPLETA PARA PORTA EXTERNA</t>
  </si>
  <si>
    <t>I1704/SEINFRA</t>
  </si>
  <si>
    <t>PORTA DE FERRO EM CHAPA DUPLA N.14</t>
  </si>
  <si>
    <t>PERIM.</t>
  </si>
  <si>
    <t>LARG.</t>
  </si>
  <si>
    <t>ALT.</t>
  </si>
  <si>
    <t>AREA/VOL</t>
  </si>
  <si>
    <t>QUANT.</t>
  </si>
  <si>
    <t>AJUDANTE DE CARPINTEIRO</t>
  </si>
  <si>
    <t>LIXA PARA MADEIRA/MASSA</t>
  </si>
  <si>
    <t xml:space="preserve"> MADEIRA (PEROBA)</t>
  </si>
  <si>
    <t>PREGO</t>
  </si>
  <si>
    <t>MAÇANETA TIPO ALAVANCA</t>
  </si>
  <si>
    <t>I0041</t>
  </si>
  <si>
    <t>I0498</t>
  </si>
  <si>
    <t>MADEIRA (PEROBA)</t>
  </si>
  <si>
    <t>PORTA DE METALON E PINTURA COM PROTEÇÃO CONTRA A MARESIA COR A DEFINIR COM MAÇANETA TIPO CROMADA</t>
  </si>
  <si>
    <t>MAÇANETA</t>
  </si>
  <si>
    <t>5.02</t>
  </si>
  <si>
    <t>I0109</t>
  </si>
  <si>
    <t>I2391</t>
  </si>
  <si>
    <t>I2543</t>
  </si>
  <si>
    <t>m2</t>
  </si>
  <si>
    <t>2.01</t>
  </si>
  <si>
    <t xml:space="preserve">ARANDELA DE USO EXTERNO </t>
  </si>
  <si>
    <t>ARANDELA DE USO EXTERNO EM ALUMÍNIO PINTADO, COM DIFUSOR EM VIDRO TRANSPARENTE, REF: DP-2011-01, LUSTRES PROJETO OU SIMILAR</t>
  </si>
  <si>
    <t>LÂMPADA FLUORESCENTE ELETRONICA PL 15W / 127V (COMPACTA INTEGRADA)</t>
  </si>
  <si>
    <t>PONTO TELEFÔNICO, MATERIAL E EXECUÇÃO</t>
  </si>
  <si>
    <t>I07526/SINAPI</t>
  </si>
  <si>
    <t>TOMADA EMBUTIR P/ TELEFONE PADRÃO TELEBRAS C/ PLACA, TIPO SILENTOQUE PIAL OU EQUIV.</t>
  </si>
  <si>
    <t>I02938/ORSE</t>
  </si>
  <si>
    <t xml:space="preserve">FIO TRANÇADO 2 X 22 </t>
  </si>
  <si>
    <t>Luminária de emergência 20w</t>
  </si>
  <si>
    <t>LUMINÁRIA, EMBUTIR P/ LÂMPADAS TUBULARES 2 X 20 W COM PROTEÇÃO DE VIDRO OU POLICARBONATO</t>
  </si>
  <si>
    <t>7060/ORSE</t>
  </si>
  <si>
    <t>Lampada fluorescente eletronica PL 26W / 127V (compacta integrada)</t>
  </si>
  <si>
    <t>10425/ORSE</t>
  </si>
  <si>
    <t>Luminária de embutir com aletas em aluminio, para lâmpada fluorescente compacta 2 x 26w</t>
  </si>
  <si>
    <t>6.02</t>
  </si>
  <si>
    <t>6.03</t>
  </si>
  <si>
    <t>6.05</t>
  </si>
  <si>
    <t>6.06</t>
  </si>
  <si>
    <t>Luminária de sobrepor para lâmpada fluorescente com proteção em policarbonato de 62,5x62,5cm</t>
  </si>
  <si>
    <t>3.00</t>
  </si>
  <si>
    <t>Porta de madeira com acabamento em esmalte sintético branco e com protetor vinílico (h=0,85m).</t>
  </si>
  <si>
    <t>Porta de madeira lisa, emassada e pintada com esmalte sintético, cor a definir.</t>
  </si>
  <si>
    <t>Maçaneta cromada de alavanca com a terminação arredondada</t>
  </si>
  <si>
    <t>Proteção radiológica (barita) nas paredes de acordo com recomendação do fabricante do equipamento.</t>
  </si>
  <si>
    <t>3.01</t>
  </si>
  <si>
    <t>3.02</t>
  </si>
  <si>
    <t>3.03</t>
  </si>
  <si>
    <t>5.03</t>
  </si>
  <si>
    <t>5.05</t>
  </si>
  <si>
    <t>6.04</t>
  </si>
  <si>
    <t>unid</t>
  </si>
  <si>
    <t>C1990</t>
  </si>
  <si>
    <t>C1962</t>
  </si>
  <si>
    <t xml:space="preserve"> BLINDOR/CHUMBO ( 1,10 X 2,10 )M</t>
  </si>
  <si>
    <t>73910/001</t>
  </si>
  <si>
    <t>2.02</t>
  </si>
  <si>
    <t>2.04</t>
  </si>
  <si>
    <t>PAREDES</t>
  </si>
  <si>
    <t>5.06</t>
  </si>
  <si>
    <t>5.07</t>
  </si>
  <si>
    <t>8.03</t>
  </si>
  <si>
    <t>C3002</t>
  </si>
  <si>
    <t>73850/001</t>
  </si>
  <si>
    <t>73922/001</t>
  </si>
  <si>
    <t>3.04</t>
  </si>
  <si>
    <t>74199/001</t>
  </si>
  <si>
    <t>73899/002</t>
  </si>
  <si>
    <t>Obra: Hospital da Policia</t>
  </si>
  <si>
    <t>Endereço: Teresina</t>
  </si>
  <si>
    <t>Município: Teresina-PI</t>
  </si>
  <si>
    <t>Data Base: Janeiro/2015 com Desoneração</t>
  </si>
  <si>
    <t>RETIRADA DE FOLHAS DE PORTA DE PASSAGEM OU JANELA</t>
  </si>
  <si>
    <t>RETIRADA DE BATENTES DE MADEIRA</t>
  </si>
  <si>
    <t>RETIRADA DE ARMARIOS DE MADEIRA</t>
  </si>
  <si>
    <t>RETIRADA DE ESQUADRIAS METALICAS</t>
  </si>
  <si>
    <t>RETIRADA DE APARELHOS SANITARIOS</t>
  </si>
  <si>
    <t>REMOCAO DE TOMADAS OU INTERRUPTORES ELETRICOS</t>
  </si>
  <si>
    <t>REMOCAO DE AZULEJO E SUBSTRATO DE ADERENCIA EM ARGAMASSA</t>
  </si>
  <si>
    <t>72142+72143</t>
  </si>
  <si>
    <t>m³</t>
  </si>
  <si>
    <t>1.02</t>
  </si>
  <si>
    <t>1.03</t>
  </si>
  <si>
    <t>1.04</t>
  </si>
  <si>
    <t>1.05</t>
  </si>
  <si>
    <t>1.06</t>
  </si>
  <si>
    <t>1.07</t>
  </si>
  <si>
    <t>1.08</t>
  </si>
  <si>
    <t>MOVIMENTAÇÃO DE TERRA</t>
  </si>
  <si>
    <t>ESCAVACAO MANUAL EM SOLO-PROF. ATE 1,50 M</t>
  </si>
  <si>
    <t>CARGA MANUAL DE ENTULHO EM CAMINHAO BASCULANTE 6 M3</t>
  </si>
  <si>
    <t>TRANSPORTE DE ENTULHO COM CAMINHÃO BASCULANTE 6 M3, ATE 0,5 KM</t>
  </si>
  <si>
    <t>PORTA DE MADEIRA 0,80 x 2,10M COM ACABEMENTO EM LAMINADO MELAMÍNICO BRANCO COM PROTETOR VINÍLICO</t>
  </si>
  <si>
    <t>PORTA DE MADEIRA 1,20 x 2,10M COM ACABEMENTO EM LAMINADO MELAMÍNICO BRANCO COM PROTETOR VINÍLICO</t>
  </si>
  <si>
    <t>PUXADOR HORIZONTAL NAS PORTAS DOS BANHEIROS</t>
  </si>
  <si>
    <t>APLICAÇÃO E LIXAMENTO DE MASSA LÁTEX EM TETO, DUAS DEMÃOS</t>
  </si>
  <si>
    <t>APLICAÇÃO MANUAL DE PINTURA COM TINTA LÁTEX PVA EM TETO, DUAS DEMÃOS</t>
  </si>
  <si>
    <t>APLICAÇÃO DE FUNDO SELADOR LÁTEX PVA EM PAREDES, UMA DEMÃO</t>
  </si>
  <si>
    <t>APLICAÇÃO E LIXAMENTO DE MASSA LÁTEX EM PAREDES, DUAS DEMÃOS</t>
  </si>
  <si>
    <t>APLICAÇÃO MANUAL DE PINTURA COM TINTA LÁTEX ACRÍLICA EM PAREDES, DUAS DEMÃOS</t>
  </si>
  <si>
    <t>PINTURA EXTERNA</t>
  </si>
  <si>
    <t>CHUVEIRO PLÁSTICO (INSTALADO)</t>
  </si>
  <si>
    <t>PORTA PAPEL METÁLICO</t>
  </si>
  <si>
    <t>PORTA TOALHA DE PAPEL - METALICO (INSTALADO)</t>
  </si>
  <si>
    <t>PORTA SABÃO LÍQUIDO DE VIDRO (INSTALADO)</t>
  </si>
  <si>
    <t>BANCADA DE MÁRMORE SINTÉTICO 120 X 60CM, COM CUBA INTEGRADA - FORNECIMENTO E INSTALAÇÃO</t>
  </si>
  <si>
    <t>LAVATÓRIO LOUÇA BRANCA SUSPENSO, 29,5 X 39CM OU EQUIVALENTE, PADRÃO POPULAR</t>
  </si>
  <si>
    <t>VASO SANITÁRIO SIFONADO COM CAIXA ACOPLADA LOUÇA BRANCA - PADRÃO MÉDIO</t>
  </si>
  <si>
    <t>SIFÃO DO TIPO GARRAFA EM METAL CROMADO 1 X 1.1/2" - FORNECIMENTO E INSTALAÇÃO</t>
  </si>
  <si>
    <t>C0797</t>
  </si>
  <si>
    <t>C4670</t>
  </si>
  <si>
    <t>C1996</t>
  </si>
  <si>
    <t>PISO CIMENTADO</t>
  </si>
  <si>
    <t>DEMOLIÇÃO DE PAREDE</t>
  </si>
  <si>
    <t>CONSTRUÇÃO DE PAREDE</t>
  </si>
  <si>
    <t>CHAPISCO</t>
  </si>
  <si>
    <t>REBOCO</t>
  </si>
  <si>
    <t>INTERRUPTOR</t>
  </si>
  <si>
    <t>TOMADA DUPLA</t>
  </si>
  <si>
    <t>LIMPEZA GERAL DA OBRA</t>
  </si>
  <si>
    <t>5.04</t>
  </si>
  <si>
    <t>7.01</t>
  </si>
  <si>
    <t>7.02</t>
  </si>
  <si>
    <t>4.00</t>
  </si>
  <si>
    <t>4.01</t>
  </si>
  <si>
    <t>5.08</t>
  </si>
  <si>
    <t>GABINETE ODONTOÓGICO</t>
  </si>
  <si>
    <t>ENFERMARIA 01</t>
  </si>
  <si>
    <t>ENFERMARIA 02</t>
  </si>
  <si>
    <t xml:space="preserve">WC 01 </t>
  </si>
  <si>
    <t xml:space="preserve">WC 02 </t>
  </si>
  <si>
    <t xml:space="preserve">WC 03 </t>
  </si>
  <si>
    <t xml:space="preserve">DIVERSOS </t>
  </si>
  <si>
    <t>79334/001</t>
  </si>
  <si>
    <t>PLACA DA OBRA</t>
  </si>
  <si>
    <t>3.05</t>
  </si>
  <si>
    <t>3.06</t>
  </si>
  <si>
    <t>REVESTIMENTO CERÂMICO PARA PISO COM PLACAS TIPO GRÊS DE DIMENSÕES 45X45 CM APLICADA EM AMBIENTES DE ÁREA ENTRE 5 M2 E 10 M2</t>
  </si>
  <si>
    <t xml:space="preserve">REVESTIMENTO CERÂMICO PARA PAREDES INTERNAS COM PLACAS TIPO GRÊS OU SEMI-GRÊS DE DIMENSÕES 20X20 CM APLICADAS EM AMBIENTES DE ÁREA MAIOR QUE 5 M² NA </t>
  </si>
  <si>
    <t>4.02</t>
  </si>
  <si>
    <t>4.03</t>
  </si>
  <si>
    <t>8.02</t>
  </si>
  <si>
    <r>
      <t xml:space="preserve">            Importa o presente orçamento a quantia de </t>
    </r>
    <r>
      <rPr>
        <b/>
        <sz val="14"/>
        <rFont val="Arial Narrow"/>
        <family val="2"/>
      </rPr>
      <t>R$ 33.577,01</t>
    </r>
    <r>
      <rPr>
        <sz val="14"/>
        <rFont val="Arial Narrow"/>
        <family val="2"/>
      </rPr>
      <t xml:space="preserve"> (Trinta e Três Mil Quinhentos e Setenta e Sete Reais e Um Centavo)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</si>
</sst>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00_);_(* \(#,##0.0000\);_(* &quot;-&quot;??_);_(@_)"/>
    <numFmt numFmtId="167" formatCode="0&quot;.&quot;00"/>
    <numFmt numFmtId="168" formatCode="0.0000"/>
    <numFmt numFmtId="169" formatCode="0.000"/>
    <numFmt numFmtId="170" formatCode="_-* #,##0.0000_-;\-* #,##0.0000_-;_-* &quot;-&quot;??_-;_-@_-"/>
    <numFmt numFmtId="171" formatCode="#,##0.0000_ ;\-#,##0.0000\ "/>
  </numFmts>
  <fonts count="5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0"/>
      <name val="Arial Narrow"/>
      <family val="2"/>
    </font>
    <font>
      <sz val="14"/>
      <name val="Arial"/>
      <family val="2"/>
    </font>
    <font>
      <b/>
      <sz val="16"/>
      <name val="Arial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4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333333"/>
      <name val="Arial"/>
      <family val="2"/>
    </font>
    <font>
      <b/>
      <sz val="11"/>
      <color rgb="FFFFFFFF"/>
      <name val="Arial"/>
      <family val="2"/>
    </font>
    <font>
      <sz val="11"/>
      <color rgb="FF333333"/>
      <name val="Arial"/>
      <family val="2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333333"/>
      <name val="Arial"/>
      <family val="2"/>
    </font>
    <font>
      <sz val="12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 Narrow"/>
      <family val="2"/>
    </font>
    <font>
      <b/>
      <i/>
      <sz val="12"/>
      <color rgb="FF000000"/>
      <name val="Cambria"/>
      <family val="1"/>
    </font>
    <font>
      <b/>
      <i/>
      <sz val="14"/>
      <color rgb="FF000000"/>
      <name val="Cambria"/>
      <family val="1"/>
    </font>
    <font>
      <b/>
      <sz val="14"/>
      <color rgb="FF000000"/>
      <name val="Cambria"/>
      <family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956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83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10" fillId="0" borderId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39">
    <xf numFmtId="0" fontId="0" fillId="0" borderId="0" xfId="0"/>
    <xf numFmtId="0" fontId="4" fillId="0" borderId="0" xfId="248" applyFont="1" applyFill="1" applyAlignment="1">
      <alignment vertical="center" wrapText="1"/>
    </xf>
    <xf numFmtId="165" fontId="9" fillId="0" borderId="0" xfId="379" applyFont="1" applyFill="1" applyAlignment="1">
      <alignment vertical="center" wrapText="1"/>
    </xf>
    <xf numFmtId="165" fontId="4" fillId="0" borderId="0" xfId="379" applyFont="1" applyFill="1" applyAlignment="1">
      <alignment vertical="center" wrapText="1"/>
    </xf>
    <xf numFmtId="165" fontId="12" fillId="0" borderId="0" xfId="379" applyFont="1" applyFill="1"/>
    <xf numFmtId="0" fontId="12" fillId="0" borderId="0" xfId="248" applyFont="1" applyFill="1"/>
    <xf numFmtId="0" fontId="12" fillId="0" borderId="0" xfId="248" applyFont="1" applyFill="1" applyBorder="1"/>
    <xf numFmtId="0" fontId="14" fillId="0" borderId="0" xfId="248" applyFont="1" applyFill="1"/>
    <xf numFmtId="165" fontId="14" fillId="0" borderId="0" xfId="379" applyFont="1" applyFill="1"/>
    <xf numFmtId="0" fontId="14" fillId="0" borderId="0" xfId="248" applyFont="1" applyFill="1" applyAlignment="1">
      <alignment horizontal="center"/>
    </xf>
    <xf numFmtId="165" fontId="15" fillId="0" borderId="0" xfId="379" applyFont="1" applyFill="1"/>
    <xf numFmtId="0" fontId="16" fillId="0" borderId="0" xfId="248" applyFont="1" applyFill="1" applyAlignment="1">
      <alignment horizontal="center"/>
    </xf>
    <xf numFmtId="0" fontId="16" fillId="0" borderId="0" xfId="248" applyFont="1" applyAlignment="1">
      <alignment horizontal="left"/>
    </xf>
    <xf numFmtId="0" fontId="12" fillId="0" borderId="0" xfId="248" applyFont="1" applyFill="1" applyAlignment="1">
      <alignment horizontal="center"/>
    </xf>
    <xf numFmtId="0" fontId="12" fillId="0" borderId="0" xfId="248" applyFont="1" applyAlignment="1">
      <alignment horizontal="left"/>
    </xf>
    <xf numFmtId="0" fontId="16" fillId="0" borderId="0" xfId="248" applyFont="1" applyFill="1"/>
    <xf numFmtId="0" fontId="16" fillId="0" borderId="0" xfId="248" applyFont="1" applyFill="1" applyAlignment="1">
      <alignment horizontal="center" vertical="top"/>
    </xf>
    <xf numFmtId="0" fontId="16" fillId="0" borderId="0" xfId="248" applyFont="1" applyFill="1" applyAlignment="1">
      <alignment horizontal="justify" vertical="top"/>
    </xf>
    <xf numFmtId="0" fontId="12" fillId="0" borderId="0" xfId="248" applyFont="1" applyFill="1" applyAlignment="1">
      <alignment horizontal="justify" vertical="top"/>
    </xf>
    <xf numFmtId="165" fontId="16" fillId="0" borderId="0" xfId="379" applyFont="1" applyFill="1"/>
    <xf numFmtId="0" fontId="14" fillId="0" borderId="0" xfId="248" applyFont="1" applyFill="1" applyBorder="1"/>
    <xf numFmtId="0" fontId="12" fillId="0" borderId="0" xfId="248" applyFont="1" applyFill="1" applyAlignment="1"/>
    <xf numFmtId="0" fontId="14" fillId="0" borderId="0" xfId="248" applyFont="1" applyFill="1" applyAlignment="1"/>
    <xf numFmtId="0" fontId="8" fillId="2" borderId="0" xfId="0" applyFont="1" applyFill="1" applyAlignment="1">
      <alignment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165" fontId="8" fillId="2" borderId="0" xfId="255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43" fontId="8" fillId="4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NumberFormat="1" applyFont="1" applyFill="1" applyAlignment="1">
      <alignment horizontal="center" vertical="center" wrapText="1"/>
    </xf>
    <xf numFmtId="43" fontId="8" fillId="0" borderId="0" xfId="0" applyNumberFormat="1" applyFont="1" applyFill="1" applyAlignment="1">
      <alignment horizontal="center" vertical="center" wrapText="1"/>
    </xf>
    <xf numFmtId="165" fontId="8" fillId="0" borderId="0" xfId="255" applyFont="1" applyFill="1" applyAlignment="1">
      <alignment vertical="center" wrapText="1"/>
    </xf>
    <xf numFmtId="0" fontId="33" fillId="0" borderId="0" xfId="160"/>
    <xf numFmtId="0" fontId="33" fillId="5" borderId="1" xfId="160" applyFill="1" applyBorder="1"/>
    <xf numFmtId="0" fontId="33" fillId="5" borderId="2" xfId="160" applyFill="1" applyBorder="1"/>
    <xf numFmtId="0" fontId="34" fillId="5" borderId="1" xfId="160" applyFont="1" applyFill="1" applyBorder="1" applyAlignment="1">
      <alignment vertical="center"/>
    </xf>
    <xf numFmtId="0" fontId="34" fillId="5" borderId="2" xfId="160" applyFont="1" applyFill="1" applyBorder="1" applyAlignment="1">
      <alignment vertical="center"/>
    </xf>
    <xf numFmtId="0" fontId="35" fillId="5" borderId="2" xfId="160" applyFont="1" applyFill="1" applyBorder="1" applyAlignment="1">
      <alignment horizontal="left" vertical="center"/>
    </xf>
    <xf numFmtId="0" fontId="35" fillId="5" borderId="2" xfId="160" applyFont="1" applyFill="1" applyBorder="1" applyAlignment="1">
      <alignment horizontal="left" vertical="center" indent="10"/>
    </xf>
    <xf numFmtId="0" fontId="33" fillId="5" borderId="3" xfId="160" applyFill="1" applyBorder="1"/>
    <xf numFmtId="0" fontId="33" fillId="5" borderId="4" xfId="160" applyFill="1" applyBorder="1"/>
    <xf numFmtId="0" fontId="33" fillId="5" borderId="0" xfId="160" applyFill="1" applyBorder="1"/>
    <xf numFmtId="0" fontId="34" fillId="5" borderId="4" xfId="160" applyFont="1" applyFill="1" applyBorder="1" applyAlignment="1">
      <alignment vertical="center"/>
    </xf>
    <xf numFmtId="0" fontId="34" fillId="5" borderId="0" xfId="160" applyFont="1" applyFill="1" applyBorder="1" applyAlignment="1">
      <alignment vertical="center"/>
    </xf>
    <xf numFmtId="0" fontId="35" fillId="5" borderId="0" xfId="160" applyFont="1" applyFill="1" applyBorder="1" applyAlignment="1">
      <alignment horizontal="left" vertical="center"/>
    </xf>
    <xf numFmtId="0" fontId="35" fillId="5" borderId="0" xfId="160" applyFont="1" applyFill="1" applyBorder="1" applyAlignment="1">
      <alignment horizontal="left" vertical="center" indent="10"/>
    </xf>
    <xf numFmtId="0" fontId="33" fillId="5" borderId="5" xfId="160" applyFill="1" applyBorder="1"/>
    <xf numFmtId="0" fontId="33" fillId="5" borderId="6" xfId="160" applyFill="1" applyBorder="1"/>
    <xf numFmtId="0" fontId="33" fillId="5" borderId="7" xfId="160" applyFill="1" applyBorder="1"/>
    <xf numFmtId="0" fontId="36" fillId="5" borderId="6" xfId="160" applyFont="1" applyFill="1" applyBorder="1" applyAlignment="1">
      <alignment vertical="center"/>
    </xf>
    <xf numFmtId="0" fontId="36" fillId="5" borderId="7" xfId="160" applyFont="1" applyFill="1" applyBorder="1" applyAlignment="1">
      <alignment vertical="center"/>
    </xf>
    <xf numFmtId="0" fontId="37" fillId="5" borderId="7" xfId="160" applyFont="1" applyFill="1" applyBorder="1" applyAlignment="1">
      <alignment horizontal="left" vertical="center"/>
    </xf>
    <xf numFmtId="0" fontId="37" fillId="5" borderId="7" xfId="160" applyFont="1" applyFill="1" applyBorder="1" applyAlignment="1">
      <alignment horizontal="left" vertical="center" indent="10"/>
    </xf>
    <xf numFmtId="0" fontId="33" fillId="5" borderId="8" xfId="160" applyFill="1" applyBorder="1"/>
    <xf numFmtId="0" fontId="33" fillId="0" borderId="8" xfId="160" applyBorder="1"/>
    <xf numFmtId="0" fontId="33" fillId="0" borderId="7" xfId="160" applyBorder="1"/>
    <xf numFmtId="0" fontId="33" fillId="0" borderId="6" xfId="160" applyBorder="1"/>
    <xf numFmtId="0" fontId="33" fillId="0" borderId="5" xfId="160" applyBorder="1"/>
    <xf numFmtId="0" fontId="33" fillId="0" borderId="0" xfId="160" applyBorder="1"/>
    <xf numFmtId="0" fontId="33" fillId="0" borderId="4" xfId="160" applyBorder="1"/>
    <xf numFmtId="0" fontId="33" fillId="0" borderId="3" xfId="160" applyBorder="1"/>
    <xf numFmtId="0" fontId="33" fillId="0" borderId="2" xfId="160" applyBorder="1"/>
    <xf numFmtId="0" fontId="33" fillId="0" borderId="1" xfId="160" applyBorder="1"/>
    <xf numFmtId="0" fontId="38" fillId="0" borderId="2" xfId="160" applyFont="1" applyBorder="1" applyAlignment="1">
      <alignment horizontal="right" vertical="center"/>
    </xf>
    <xf numFmtId="170" fontId="38" fillId="0" borderId="2" xfId="381" applyNumberFormat="1" applyFont="1" applyBorder="1" applyAlignment="1">
      <alignment horizontal="left" vertical="center"/>
    </xf>
    <xf numFmtId="0" fontId="38" fillId="0" borderId="2" xfId="160" applyFont="1" applyBorder="1" applyAlignment="1">
      <alignment vertical="center"/>
    </xf>
    <xf numFmtId="170" fontId="38" fillId="0" borderId="2" xfId="381" applyNumberFormat="1" applyFont="1" applyBorder="1" applyAlignment="1">
      <alignment vertical="center"/>
    </xf>
    <xf numFmtId="0" fontId="38" fillId="0" borderId="2" xfId="160" applyFont="1" applyBorder="1" applyAlignment="1">
      <alignment horizontal="center" vertical="center"/>
    </xf>
    <xf numFmtId="0" fontId="38" fillId="0" borderId="0" xfId="160" applyFont="1" applyBorder="1" applyAlignment="1">
      <alignment vertical="center"/>
    </xf>
    <xf numFmtId="0" fontId="38" fillId="0" borderId="7" xfId="160" applyFont="1" applyBorder="1" applyAlignment="1">
      <alignment horizontal="right" vertical="center"/>
    </xf>
    <xf numFmtId="0" fontId="38" fillId="0" borderId="7" xfId="160" applyFont="1" applyBorder="1" applyAlignment="1">
      <alignment vertical="center"/>
    </xf>
    <xf numFmtId="170" fontId="38" fillId="0" borderId="7" xfId="381" applyNumberFormat="1" applyFont="1" applyBorder="1" applyAlignment="1">
      <alignment vertical="center"/>
    </xf>
    <xf numFmtId="170" fontId="38" fillId="0" borderId="7" xfId="381" applyNumberFormat="1" applyFont="1" applyBorder="1" applyAlignment="1">
      <alignment horizontal="center" vertical="center"/>
    </xf>
    <xf numFmtId="0" fontId="39" fillId="0" borderId="5" xfId="160" applyFont="1" applyBorder="1"/>
    <xf numFmtId="0" fontId="39" fillId="0" borderId="0" xfId="160" applyFont="1" applyBorder="1"/>
    <xf numFmtId="0" fontId="39" fillId="0" borderId="4" xfId="160" applyFont="1" applyBorder="1"/>
    <xf numFmtId="0" fontId="40" fillId="0" borderId="0" xfId="160" applyFont="1" applyBorder="1"/>
    <xf numFmtId="0" fontId="40" fillId="0" borderId="4" xfId="160" applyFont="1" applyBorder="1"/>
    <xf numFmtId="0" fontId="3" fillId="0" borderId="0" xfId="4" applyFont="1" applyFill="1" applyBorder="1" applyAlignment="1">
      <alignment vertical="center"/>
    </xf>
    <xf numFmtId="0" fontId="13" fillId="0" borderId="0" xfId="248" applyFont="1" applyFill="1" applyBorder="1" applyAlignment="1">
      <alignment vertical="center" wrapText="1"/>
    </xf>
    <xf numFmtId="0" fontId="12" fillId="0" borderId="0" xfId="248" applyFont="1" applyFill="1" applyBorder="1" applyAlignment="1">
      <alignment vertical="center"/>
    </xf>
    <xf numFmtId="165" fontId="12" fillId="0" borderId="0" xfId="379" applyFont="1" applyFill="1" applyBorder="1" applyAlignment="1">
      <alignment horizontal="right" vertical="center"/>
    </xf>
    <xf numFmtId="43" fontId="12" fillId="0" borderId="0" xfId="379" applyNumberFormat="1" applyFont="1" applyFill="1" applyBorder="1" applyAlignment="1">
      <alignment horizontal="right" vertical="center"/>
    </xf>
    <xf numFmtId="165" fontId="14" fillId="0" borderId="0" xfId="379" applyFont="1" applyFill="1" applyBorder="1"/>
    <xf numFmtId="0" fontId="8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vertical="center" wrapText="1"/>
    </xf>
    <xf numFmtId="0" fontId="8" fillId="6" borderId="0" xfId="0" applyNumberFormat="1" applyFont="1" applyFill="1" applyAlignment="1">
      <alignment horizontal="center" vertical="center" wrapText="1"/>
    </xf>
    <xf numFmtId="43" fontId="8" fillId="6" borderId="0" xfId="0" applyNumberFormat="1" applyFont="1" applyFill="1" applyAlignment="1">
      <alignment horizontal="center" vertical="center" wrapText="1"/>
    </xf>
    <xf numFmtId="165" fontId="8" fillId="6" borderId="0" xfId="255" applyFont="1" applyFill="1" applyAlignment="1">
      <alignment vertical="center" wrapText="1"/>
    </xf>
    <xf numFmtId="167" fontId="4" fillId="0" borderId="9" xfId="3" applyNumberFormat="1" applyFont="1" applyFill="1" applyBorder="1" applyAlignment="1">
      <alignment vertical="center" wrapText="1"/>
    </xf>
    <xf numFmtId="0" fontId="20" fillId="0" borderId="7" xfId="3" applyNumberFormat="1" applyFont="1" applyFill="1" applyBorder="1" applyAlignment="1">
      <alignment vertical="center" wrapText="1"/>
    </xf>
    <xf numFmtId="0" fontId="20" fillId="0" borderId="0" xfId="3" applyNumberFormat="1" applyFont="1" applyFill="1" applyBorder="1" applyAlignment="1">
      <alignment vertical="center" wrapText="1"/>
    </xf>
    <xf numFmtId="167" fontId="4" fillId="0" borderId="7" xfId="3" applyNumberFormat="1" applyFont="1" applyFill="1" applyBorder="1" applyAlignment="1">
      <alignment vertical="center" wrapText="1"/>
    </xf>
    <xf numFmtId="2" fontId="41" fillId="7" borderId="0" xfId="0" applyNumberFormat="1" applyFont="1" applyFill="1" applyBorder="1" applyAlignment="1">
      <alignment vertical="center" wrapText="1"/>
    </xf>
    <xf numFmtId="0" fontId="41" fillId="7" borderId="0" xfId="0" applyFont="1" applyFill="1" applyBorder="1" applyAlignment="1">
      <alignment vertical="center" wrapText="1"/>
    </xf>
    <xf numFmtId="0" fontId="41" fillId="7" borderId="0" xfId="0" applyFont="1" applyFill="1" applyBorder="1" applyAlignment="1">
      <alignment horizontal="right" vertical="center"/>
    </xf>
    <xf numFmtId="0" fontId="41" fillId="7" borderId="4" xfId="0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 vertical="center" wrapText="1"/>
    </xf>
    <xf numFmtId="0" fontId="42" fillId="8" borderId="0" xfId="0" applyFont="1" applyFill="1" applyBorder="1" applyAlignment="1">
      <alignment horizontal="center" vertical="center" wrapText="1"/>
    </xf>
    <xf numFmtId="0" fontId="42" fillId="8" borderId="4" xfId="0" applyFont="1" applyFill="1" applyBorder="1" applyAlignment="1">
      <alignment horizontal="center" vertical="center" wrapText="1"/>
    </xf>
    <xf numFmtId="2" fontId="43" fillId="0" borderId="4" xfId="0" applyNumberFormat="1" applyFont="1" applyBorder="1" applyAlignment="1">
      <alignment horizontal="right" vertical="center" wrapText="1"/>
    </xf>
    <xf numFmtId="2" fontId="41" fillId="0" borderId="4" xfId="0" applyNumberFormat="1" applyFont="1" applyBorder="1" applyAlignment="1">
      <alignment horizontal="right" vertical="center" wrapText="1"/>
    </xf>
    <xf numFmtId="2" fontId="43" fillId="7" borderId="4" xfId="0" applyNumberFormat="1" applyFont="1" applyFill="1" applyBorder="1" applyAlignment="1">
      <alignment horizontal="right" vertical="center" wrapText="1"/>
    </xf>
    <xf numFmtId="2" fontId="41" fillId="7" borderId="1" xfId="0" applyNumberFormat="1" applyFont="1" applyFill="1" applyBorder="1" applyAlignment="1">
      <alignment horizontal="right" vertical="center" wrapText="1"/>
    </xf>
    <xf numFmtId="2" fontId="43" fillId="0" borderId="0" xfId="0" applyNumberFormat="1" applyFont="1" applyBorder="1" applyAlignment="1">
      <alignment horizontal="right" vertical="center" wrapText="1"/>
    </xf>
    <xf numFmtId="0" fontId="19" fillId="0" borderId="0" xfId="160" applyFont="1" applyFill="1" applyBorder="1" applyAlignment="1">
      <alignment vertical="center" wrapText="1"/>
    </xf>
    <xf numFmtId="0" fontId="20" fillId="0" borderId="0" xfId="160" applyFont="1" applyFill="1" applyBorder="1" applyAlignment="1">
      <alignment vertical="center" wrapText="1"/>
    </xf>
    <xf numFmtId="167" fontId="3" fillId="0" borderId="0" xfId="4" applyNumberFormat="1" applyFont="1" applyFill="1" applyBorder="1" applyAlignment="1">
      <alignment wrapText="1"/>
    </xf>
    <xf numFmtId="167" fontId="3" fillId="0" borderId="0" xfId="4" applyNumberFormat="1" applyFont="1" applyFill="1" applyBorder="1" applyAlignment="1">
      <alignment horizontal="left" wrapText="1"/>
    </xf>
    <xf numFmtId="167" fontId="6" fillId="0" borderId="0" xfId="4" applyNumberFormat="1" applyFont="1" applyFill="1" applyBorder="1" applyAlignment="1">
      <alignment horizontal="left" wrapText="1"/>
    </xf>
    <xf numFmtId="167" fontId="18" fillId="0" borderId="0" xfId="145" applyNumberFormat="1" applyFont="1" applyFill="1" applyBorder="1" applyAlignment="1">
      <alignment horizontal="center" vertical="center" wrapText="1"/>
    </xf>
    <xf numFmtId="167" fontId="19" fillId="0" borderId="0" xfId="4" applyNumberFormat="1" applyFont="1" applyFill="1" applyBorder="1" applyAlignment="1">
      <alignment horizontal="left" wrapText="1"/>
    </xf>
    <xf numFmtId="0" fontId="20" fillId="6" borderId="0" xfId="3" applyNumberFormat="1" applyFont="1" applyFill="1" applyBorder="1" applyAlignment="1">
      <alignment vertical="center" wrapText="1"/>
    </xf>
    <xf numFmtId="0" fontId="3" fillId="0" borderId="5" xfId="248" applyFont="1" applyFill="1" applyBorder="1" applyAlignment="1">
      <alignment vertical="center"/>
    </xf>
    <xf numFmtId="0" fontId="3" fillId="0" borderId="0" xfId="248" applyFont="1" applyFill="1" applyBorder="1" applyAlignment="1">
      <alignment vertical="center"/>
    </xf>
    <xf numFmtId="0" fontId="3" fillId="0" borderId="4" xfId="248" applyFont="1" applyFill="1" applyBorder="1" applyAlignment="1">
      <alignment vertical="center"/>
    </xf>
    <xf numFmtId="0" fontId="3" fillId="0" borderId="3" xfId="248" applyFont="1" applyFill="1" applyBorder="1" applyAlignment="1">
      <alignment vertical="center"/>
    </xf>
    <xf numFmtId="0" fontId="3" fillId="0" borderId="2" xfId="248" applyFont="1" applyFill="1" applyBorder="1" applyAlignment="1">
      <alignment vertical="center"/>
    </xf>
    <xf numFmtId="0" fontId="3" fillId="0" borderId="1" xfId="248" applyFont="1" applyFill="1" applyBorder="1" applyAlignment="1">
      <alignment vertical="center"/>
    </xf>
    <xf numFmtId="0" fontId="23" fillId="2" borderId="0" xfId="0" applyFont="1" applyFill="1" applyAlignment="1">
      <alignment vertical="center" wrapText="1"/>
    </xf>
    <xf numFmtId="0" fontId="23" fillId="6" borderId="0" xfId="0" applyFont="1" applyFill="1" applyAlignment="1">
      <alignment horizontal="center" vertical="center" wrapText="1"/>
    </xf>
    <xf numFmtId="0" fontId="23" fillId="6" borderId="0" xfId="0" applyFont="1" applyFill="1" applyAlignment="1">
      <alignment vertical="center" wrapText="1"/>
    </xf>
    <xf numFmtId="0" fontId="23" fillId="6" borderId="0" xfId="0" applyNumberFormat="1" applyFont="1" applyFill="1" applyAlignment="1">
      <alignment horizontal="center" vertical="center" wrapText="1"/>
    </xf>
    <xf numFmtId="43" fontId="23" fillId="6" borderId="0" xfId="0" applyNumberFormat="1" applyFont="1" applyFill="1" applyAlignment="1">
      <alignment horizontal="center" vertical="center" wrapText="1"/>
    </xf>
    <xf numFmtId="165" fontId="23" fillId="6" borderId="0" xfId="255" applyFont="1" applyFill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0" fillId="0" borderId="0" xfId="0" applyBorder="1"/>
    <xf numFmtId="0" fontId="21" fillId="0" borderId="0" xfId="0" applyFont="1" applyFill="1" applyBorder="1" applyAlignment="1">
      <alignment vertical="center" wrapText="1"/>
    </xf>
    <xf numFmtId="0" fontId="44" fillId="0" borderId="0" xfId="0" applyNumberFormat="1" applyFont="1" applyFill="1" applyBorder="1" applyAlignment="1">
      <alignment vertical="center" wrapText="1"/>
    </xf>
    <xf numFmtId="167" fontId="45" fillId="0" borderId="0" xfId="3" applyNumberFormat="1" applyFont="1" applyFill="1" applyBorder="1" applyAlignment="1">
      <alignment vertical="center" wrapText="1"/>
    </xf>
    <xf numFmtId="0" fontId="46" fillId="0" borderId="0" xfId="0" applyFont="1" applyFill="1" applyBorder="1" applyAlignment="1">
      <alignment vertical="center"/>
    </xf>
    <xf numFmtId="0" fontId="43" fillId="6" borderId="5" xfId="0" applyFont="1" applyFill="1" applyBorder="1" applyAlignment="1">
      <alignment horizontal="right" vertical="center" wrapText="1"/>
    </xf>
    <xf numFmtId="0" fontId="43" fillId="6" borderId="0" xfId="0" applyFont="1" applyFill="1" applyBorder="1" applyAlignment="1">
      <alignment horizontal="right" vertical="center" wrapText="1"/>
    </xf>
    <xf numFmtId="2" fontId="41" fillId="6" borderId="4" xfId="0" applyNumberFormat="1" applyFont="1" applyFill="1" applyBorder="1" applyAlignment="1">
      <alignment horizontal="right" vertical="center" wrapText="1"/>
    </xf>
    <xf numFmtId="0" fontId="41" fillId="6" borderId="8" xfId="0" applyFont="1" applyFill="1" applyBorder="1" applyAlignment="1">
      <alignment horizontal="left" vertical="center" wrapText="1"/>
    </xf>
    <xf numFmtId="0" fontId="41" fillId="6" borderId="7" xfId="0" applyFont="1" applyFill="1" applyBorder="1" applyAlignment="1">
      <alignment horizontal="left" vertical="center" wrapText="1"/>
    </xf>
    <xf numFmtId="0" fontId="41" fillId="6" borderId="7" xfId="0" applyFont="1" applyFill="1" applyBorder="1" applyAlignment="1">
      <alignment horizontal="right" vertical="center" wrapText="1"/>
    </xf>
    <xf numFmtId="0" fontId="41" fillId="6" borderId="6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46" fillId="6" borderId="0" xfId="0" applyFont="1" applyFill="1" applyBorder="1" applyAlignment="1">
      <alignment vertical="center"/>
    </xf>
    <xf numFmtId="0" fontId="0" fillId="6" borderId="0" xfId="0" applyFill="1" applyBorder="1"/>
    <xf numFmtId="2" fontId="6" fillId="7" borderId="0" xfId="0" applyNumberFormat="1" applyFont="1" applyFill="1" applyBorder="1" applyAlignment="1">
      <alignment vertical="center" wrapText="1"/>
    </xf>
    <xf numFmtId="0" fontId="6" fillId="7" borderId="0" xfId="0" applyFont="1" applyFill="1" applyBorder="1" applyAlignment="1">
      <alignment vertical="center" wrapText="1"/>
    </xf>
    <xf numFmtId="0" fontId="6" fillId="7" borderId="0" xfId="0" applyFont="1" applyFill="1" applyBorder="1" applyAlignment="1">
      <alignment horizontal="right" vertical="center"/>
    </xf>
    <xf numFmtId="0" fontId="6" fillId="7" borderId="4" xfId="0" applyFont="1" applyFill="1" applyBorder="1" applyAlignment="1">
      <alignment horizontal="center" vertical="center"/>
    </xf>
    <xf numFmtId="0" fontId="42" fillId="8" borderId="5" xfId="146" applyFont="1" applyFill="1" applyBorder="1" applyAlignment="1">
      <alignment horizontal="center" vertical="center" wrapText="1"/>
    </xf>
    <xf numFmtId="0" fontId="42" fillId="8" borderId="0" xfId="146" applyFont="1" applyFill="1" applyBorder="1" applyAlignment="1">
      <alignment horizontal="center" vertical="center" wrapText="1"/>
    </xf>
    <xf numFmtId="0" fontId="42" fillId="8" borderId="4" xfId="146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2" fontId="6" fillId="0" borderId="4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6" fillId="0" borderId="4" xfId="0" applyNumberFormat="1" applyFont="1" applyBorder="1" applyAlignment="1">
      <alignment vertical="center" wrapText="1"/>
    </xf>
    <xf numFmtId="2" fontId="4" fillId="7" borderId="4" xfId="0" applyNumberFormat="1" applyFont="1" applyFill="1" applyBorder="1" applyAlignment="1">
      <alignment horizontal="right" vertical="center" wrapText="1"/>
    </xf>
    <xf numFmtId="2" fontId="43" fillId="7" borderId="4" xfId="146" applyNumberFormat="1" applyFont="1" applyFill="1" applyBorder="1" applyAlignment="1">
      <alignment horizontal="right" vertical="center" wrapText="1"/>
    </xf>
    <xf numFmtId="2" fontId="6" fillId="7" borderId="1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2" fontId="6" fillId="6" borderId="4" xfId="0" applyNumberFormat="1" applyFont="1" applyFill="1" applyBorder="1" applyAlignment="1">
      <alignment horizontal="right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center" wrapText="1"/>
    </xf>
    <xf numFmtId="2" fontId="43" fillId="0" borderId="0" xfId="0" applyNumberFormat="1" applyFont="1" applyBorder="1" applyAlignment="1">
      <alignment horizontal="right" wrapText="1"/>
    </xf>
    <xf numFmtId="0" fontId="43" fillId="0" borderId="0" xfId="0" applyFont="1" applyBorder="1" applyAlignment="1">
      <alignment horizontal="right" wrapText="1"/>
    </xf>
    <xf numFmtId="0" fontId="43" fillId="0" borderId="5" xfId="0" applyFont="1" applyBorder="1" applyAlignment="1">
      <alignment horizont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right" vertical="center" wrapText="1"/>
    </xf>
    <xf numFmtId="2" fontId="43" fillId="0" borderId="0" xfId="0" applyNumberFormat="1" applyFont="1" applyFill="1" applyBorder="1" applyAlignment="1">
      <alignment horizontal="righ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10" fontId="6" fillId="6" borderId="7" xfId="254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right" vertical="center" wrapText="1"/>
    </xf>
    <xf numFmtId="0" fontId="6" fillId="6" borderId="6" xfId="0" applyFont="1" applyFill="1" applyBorder="1" applyAlignment="1">
      <alignment horizontal="right" vertical="center" wrapText="1"/>
    </xf>
    <xf numFmtId="10" fontId="41" fillId="6" borderId="7" xfId="254" applyNumberFormat="1" applyFont="1" applyFill="1" applyBorder="1" applyAlignment="1">
      <alignment horizontal="center" vertical="center" wrapText="1"/>
    </xf>
    <xf numFmtId="2" fontId="41" fillId="6" borderId="1" xfId="0" applyNumberFormat="1" applyFont="1" applyFill="1" applyBorder="1" applyAlignment="1">
      <alignment horizontal="righ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NumberFormat="1" applyFont="1" applyFill="1" applyBorder="1" applyAlignment="1">
      <alignment horizontal="center" vertical="center" wrapText="1"/>
    </xf>
    <xf numFmtId="43" fontId="8" fillId="6" borderId="0" xfId="0" applyNumberFormat="1" applyFont="1" applyFill="1" applyBorder="1" applyAlignment="1">
      <alignment horizontal="center" vertical="center" wrapText="1"/>
    </xf>
    <xf numFmtId="165" fontId="8" fillId="6" borderId="0" xfId="382" applyFont="1" applyFill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vertical="center"/>
    </xf>
    <xf numFmtId="0" fontId="47" fillId="0" borderId="0" xfId="0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wrapText="1"/>
    </xf>
    <xf numFmtId="167" fontId="4" fillId="6" borderId="0" xfId="3" applyNumberFormat="1" applyFont="1" applyFill="1" applyBorder="1" applyAlignment="1">
      <alignment horizontal="left" vertical="center" wrapText="1"/>
    </xf>
    <xf numFmtId="167" fontId="19" fillId="6" borderId="0" xfId="3" applyNumberFormat="1" applyFont="1" applyFill="1" applyBorder="1" applyAlignment="1">
      <alignment horizontal="left" vertical="center" wrapText="1"/>
    </xf>
    <xf numFmtId="167" fontId="4" fillId="6" borderId="7" xfId="3" applyNumberFormat="1" applyFont="1" applyFill="1" applyBorder="1" applyAlignment="1">
      <alignment vertical="center" wrapText="1"/>
    </xf>
    <xf numFmtId="165" fontId="19" fillId="0" borderId="12" xfId="255" applyFont="1" applyFill="1" applyBorder="1" applyAlignment="1" applyProtection="1">
      <alignment horizontal="center" vertical="center" wrapText="1"/>
    </xf>
    <xf numFmtId="10" fontId="19" fillId="0" borderId="12" xfId="251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164" fontId="7" fillId="0" borderId="12" xfId="1" applyFont="1" applyFill="1" applyBorder="1" applyAlignment="1">
      <alignment horizontal="right" vertical="center"/>
    </xf>
    <xf numFmtId="10" fontId="24" fillId="0" borderId="12" xfId="251" applyNumberFormat="1" applyFont="1" applyFill="1" applyBorder="1" applyAlignment="1">
      <alignment horizontal="center" vertic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horizontal="center" vertical="center" wrapText="1"/>
    </xf>
    <xf numFmtId="164" fontId="24" fillId="0" borderId="12" xfId="1" applyFont="1" applyFill="1" applyBorder="1" applyAlignment="1">
      <alignment horizontal="right" vertical="center"/>
    </xf>
    <xf numFmtId="0" fontId="19" fillId="6" borderId="10" xfId="255" applyNumberFormat="1" applyFont="1" applyFill="1" applyBorder="1" applyAlignment="1">
      <alignment vertical="center" wrapText="1"/>
    </xf>
    <xf numFmtId="0" fontId="19" fillId="6" borderId="11" xfId="255" applyNumberFormat="1" applyFont="1" applyFill="1" applyBorder="1" applyAlignment="1">
      <alignment vertical="center" wrapText="1"/>
    </xf>
    <xf numFmtId="0" fontId="19" fillId="6" borderId="9" xfId="255" applyNumberFormat="1" applyFont="1" applyFill="1" applyBorder="1" applyAlignment="1">
      <alignment vertical="center" wrapText="1"/>
    </xf>
    <xf numFmtId="167" fontId="11" fillId="6" borderId="10" xfId="3" applyNumberFormat="1" applyFont="1" applyFill="1" applyBorder="1" applyAlignment="1">
      <alignment horizontal="left" vertical="center" wrapText="1"/>
    </xf>
    <xf numFmtId="167" fontId="11" fillId="6" borderId="11" xfId="3" applyNumberFormat="1" applyFont="1" applyFill="1" applyBorder="1" applyAlignment="1">
      <alignment horizontal="left" vertical="center" wrapText="1"/>
    </xf>
    <xf numFmtId="167" fontId="18" fillId="6" borderId="11" xfId="3" applyNumberFormat="1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164" fontId="11" fillId="6" borderId="12" xfId="1" applyNumberFormat="1" applyFont="1" applyFill="1" applyBorder="1" applyAlignment="1">
      <alignment vertical="center"/>
    </xf>
    <xf numFmtId="0" fontId="43" fillId="0" borderId="0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wrapText="1"/>
    </xf>
    <xf numFmtId="0" fontId="43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/>
    </xf>
    <xf numFmtId="166" fontId="49" fillId="0" borderId="0" xfId="255" applyNumberFormat="1" applyFont="1" applyBorder="1"/>
    <xf numFmtId="166" fontId="27" fillId="0" borderId="0" xfId="255" applyNumberFormat="1" applyFont="1" applyBorder="1"/>
    <xf numFmtId="169" fontId="43" fillId="0" borderId="0" xfId="0" applyNumberFormat="1" applyFont="1" applyBorder="1" applyAlignment="1">
      <alignment horizontal="right" vertical="center" wrapText="1"/>
    </xf>
    <xf numFmtId="0" fontId="19" fillId="0" borderId="12" xfId="248" applyFont="1" applyFill="1" applyBorder="1" applyAlignment="1">
      <alignment horizontal="left"/>
    </xf>
    <xf numFmtId="10" fontId="11" fillId="0" borderId="12" xfId="254" applyNumberFormat="1" applyFont="1" applyFill="1" applyBorder="1" applyAlignment="1">
      <alignment horizontal="center"/>
    </xf>
    <xf numFmtId="164" fontId="11" fillId="0" borderId="12" xfId="2" applyFont="1" applyFill="1" applyBorder="1" applyAlignment="1">
      <alignment horizontal="right"/>
    </xf>
    <xf numFmtId="9" fontId="11" fillId="0" borderId="12" xfId="254" applyFont="1" applyFill="1" applyBorder="1" applyAlignment="1">
      <alignment horizontal="center"/>
    </xf>
    <xf numFmtId="0" fontId="19" fillId="0" borderId="12" xfId="248" applyFont="1" applyFill="1" applyBorder="1" applyAlignment="1">
      <alignment horizontal="left" vertical="center" wrapText="1"/>
    </xf>
    <xf numFmtId="9" fontId="11" fillId="0" borderId="12" xfId="254" applyFont="1" applyFill="1" applyBorder="1" applyAlignment="1">
      <alignment horizontal="center" vertical="center"/>
    </xf>
    <xf numFmtId="0" fontId="19" fillId="6" borderId="10" xfId="255" applyNumberFormat="1" applyFont="1" applyFill="1" applyBorder="1" applyAlignment="1">
      <alignment vertical="center"/>
    </xf>
    <xf numFmtId="0" fontId="19" fillId="6" borderId="11" xfId="255" applyNumberFormat="1" applyFont="1" applyFill="1" applyBorder="1" applyAlignment="1">
      <alignment vertical="center"/>
    </xf>
    <xf numFmtId="0" fontId="19" fillId="6" borderId="9" xfId="255" applyNumberFormat="1" applyFont="1" applyFill="1" applyBorder="1" applyAlignment="1">
      <alignment vertical="center"/>
    </xf>
    <xf numFmtId="0" fontId="12" fillId="0" borderId="0" xfId="248" applyFont="1" applyFill="1" applyBorder="1" applyAlignment="1"/>
    <xf numFmtId="0" fontId="20" fillId="0" borderId="0" xfId="160" applyFont="1" applyFill="1" applyBorder="1" applyAlignment="1">
      <alignment horizontal="center" vertical="center" wrapText="1"/>
    </xf>
    <xf numFmtId="0" fontId="19" fillId="0" borderId="0" xfId="248" applyFont="1" applyFill="1" applyBorder="1" applyAlignment="1">
      <alignment horizontal="center" vertical="center" wrapText="1"/>
    </xf>
    <xf numFmtId="0" fontId="18" fillId="0" borderId="0" xfId="248" applyFont="1" applyFill="1" applyBorder="1" applyAlignment="1">
      <alignment horizontal="center" vertical="center" wrapText="1"/>
    </xf>
    <xf numFmtId="164" fontId="11" fillId="0" borderId="12" xfId="2" applyFont="1" applyFill="1" applyBorder="1" applyAlignment="1">
      <alignment horizontal="center" vertical="center"/>
    </xf>
    <xf numFmtId="0" fontId="13" fillId="0" borderId="0" xfId="248" applyFont="1" applyFill="1" applyBorder="1" applyAlignment="1">
      <alignment horizontal="center" vertical="center" wrapText="1"/>
    </xf>
    <xf numFmtId="0" fontId="14" fillId="0" borderId="0" xfId="248" applyFont="1" applyFill="1" applyAlignment="1">
      <alignment horizontal="center" vertical="center"/>
    </xf>
    <xf numFmtId="0" fontId="12" fillId="0" borderId="0" xfId="248" applyFont="1" applyFill="1" applyAlignment="1">
      <alignment horizontal="center" vertical="center"/>
    </xf>
    <xf numFmtId="0" fontId="50" fillId="0" borderId="0" xfId="0" applyFont="1"/>
    <xf numFmtId="2" fontId="35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2" fontId="41" fillId="7" borderId="0" xfId="0" applyNumberFormat="1" applyFont="1" applyFill="1" applyBorder="1" applyAlignment="1">
      <alignment horizontal="right" vertical="center" wrapText="1"/>
    </xf>
    <xf numFmtId="0" fontId="37" fillId="6" borderId="0" xfId="0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19" fillId="6" borderId="2" xfId="250" applyNumberFormat="1" applyFont="1" applyFill="1" applyBorder="1" applyAlignment="1" applyProtection="1">
      <alignment horizontal="center" vertical="center" wrapText="1"/>
    </xf>
    <xf numFmtId="165" fontId="19" fillId="6" borderId="2" xfId="255" applyFont="1" applyFill="1" applyBorder="1" applyAlignment="1" applyProtection="1">
      <alignment horizontal="center" vertical="center" wrapText="1"/>
    </xf>
    <xf numFmtId="10" fontId="19" fillId="6" borderId="11" xfId="251" applyNumberFormat="1" applyFont="1" applyFill="1" applyBorder="1" applyAlignment="1" applyProtection="1">
      <alignment horizontal="center" vertical="center" wrapText="1"/>
    </xf>
    <xf numFmtId="0" fontId="0" fillId="10" borderId="0" xfId="0" applyFill="1"/>
    <xf numFmtId="0" fontId="0" fillId="10" borderId="0" xfId="0" applyFill="1" applyBorder="1"/>
    <xf numFmtId="0" fontId="43" fillId="0" borderId="5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10" fontId="24" fillId="6" borderId="12" xfId="251" applyNumberFormat="1" applyFont="1" applyFill="1" applyBorder="1" applyAlignment="1">
      <alignment horizontal="center" vertical="center"/>
    </xf>
    <xf numFmtId="0" fontId="0" fillId="0" borderId="7" xfId="0" applyBorder="1"/>
    <xf numFmtId="0" fontId="43" fillId="6" borderId="5" xfId="0" applyFont="1" applyFill="1" applyBorder="1" applyAlignment="1">
      <alignment horizontal="center" wrapText="1"/>
    </xf>
    <xf numFmtId="0" fontId="43" fillId="6" borderId="0" xfId="0" applyFont="1" applyFill="1" applyBorder="1" applyAlignment="1">
      <alignment horizontal="left" wrapText="1"/>
    </xf>
    <xf numFmtId="0" fontId="43" fillId="6" borderId="0" xfId="0" applyFont="1" applyFill="1" applyBorder="1" applyAlignment="1">
      <alignment horizontal="center" wrapText="1"/>
    </xf>
    <xf numFmtId="0" fontId="43" fillId="6" borderId="0" xfId="0" applyFont="1" applyFill="1" applyBorder="1" applyAlignment="1">
      <alignment horizontal="right" wrapText="1"/>
    </xf>
    <xf numFmtId="168" fontId="43" fillId="6" borderId="0" xfId="0" applyNumberFormat="1" applyFont="1" applyFill="1" applyBorder="1" applyAlignment="1">
      <alignment horizontal="right" wrapText="1"/>
    </xf>
    <xf numFmtId="2" fontId="43" fillId="6" borderId="0" xfId="0" applyNumberFormat="1" applyFont="1" applyFill="1" applyBorder="1" applyAlignment="1">
      <alignment horizontal="right" wrapText="1"/>
    </xf>
    <xf numFmtId="2" fontId="43" fillId="6" borderId="4" xfId="0" applyNumberFormat="1" applyFont="1" applyFill="1" applyBorder="1" applyAlignment="1">
      <alignment horizontal="right" vertical="center" wrapText="1"/>
    </xf>
    <xf numFmtId="0" fontId="43" fillId="6" borderId="5" xfId="0" applyFont="1" applyFill="1" applyBorder="1" applyAlignment="1">
      <alignment horizontal="center" vertical="center" wrapText="1"/>
    </xf>
    <xf numFmtId="0" fontId="47" fillId="6" borderId="0" xfId="0" applyFont="1" applyFill="1" applyBorder="1" applyAlignment="1">
      <alignment horizontal="center" vertical="center" wrapText="1"/>
    </xf>
    <xf numFmtId="0" fontId="47" fillId="6" borderId="0" xfId="0" applyFont="1" applyFill="1" applyBorder="1" applyAlignment="1">
      <alignment horizontal="right" vertical="center" wrapText="1"/>
    </xf>
    <xf numFmtId="2" fontId="4" fillId="6" borderId="0" xfId="0" applyNumberFormat="1" applyFont="1" applyFill="1" applyBorder="1"/>
    <xf numFmtId="2" fontId="4" fillId="6" borderId="0" xfId="0" applyNumberFormat="1" applyFont="1" applyFill="1" applyBorder="1" applyAlignment="1">
      <alignment horizontal="right" vertical="center" wrapText="1"/>
    </xf>
    <xf numFmtId="0" fontId="19" fillId="6" borderId="3" xfId="255" applyNumberFormat="1" applyFont="1" applyFill="1" applyBorder="1" applyAlignment="1">
      <alignment vertical="center" wrapText="1"/>
    </xf>
    <xf numFmtId="10" fontId="24" fillId="0" borderId="14" xfId="251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 wrapText="1"/>
    </xf>
    <xf numFmtId="0" fontId="8" fillId="11" borderId="0" xfId="0" applyFont="1" applyFill="1" applyAlignment="1">
      <alignment vertical="center" wrapText="1"/>
    </xf>
    <xf numFmtId="0" fontId="51" fillId="6" borderId="0" xfId="3" applyNumberFormat="1" applyFont="1" applyFill="1" applyBorder="1" applyAlignment="1">
      <alignment vertical="center" wrapText="1"/>
    </xf>
    <xf numFmtId="0" fontId="52" fillId="6" borderId="0" xfId="0" applyFont="1" applyFill="1" applyAlignment="1">
      <alignment vertical="center" wrapText="1"/>
    </xf>
    <xf numFmtId="0" fontId="53" fillId="6" borderId="5" xfId="0" applyFont="1" applyFill="1" applyBorder="1" applyAlignment="1">
      <alignment horizontal="center" vertical="center" wrapText="1"/>
    </xf>
    <xf numFmtId="0" fontId="53" fillId="6" borderId="0" xfId="0" applyFont="1" applyFill="1" applyBorder="1" applyAlignment="1">
      <alignment horizontal="center" vertical="center" wrapText="1"/>
    </xf>
    <xf numFmtId="0" fontId="53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2" fontId="4" fillId="6" borderId="4" xfId="0" applyNumberFormat="1" applyFont="1" applyFill="1" applyBorder="1" applyAlignment="1">
      <alignment horizontal="right" vertical="center" wrapText="1"/>
    </xf>
    <xf numFmtId="2" fontId="4" fillId="6" borderId="0" xfId="0" applyNumberFormat="1" applyFont="1" applyFill="1" applyBorder="1" applyAlignment="1">
      <alignment vertical="center"/>
    </xf>
    <xf numFmtId="2" fontId="6" fillId="6" borderId="1" xfId="0" applyNumberFormat="1" applyFont="1" applyFill="1" applyBorder="1" applyAlignment="1">
      <alignment horizontal="right" vertical="center" wrapText="1"/>
    </xf>
    <xf numFmtId="164" fontId="11" fillId="6" borderId="12" xfId="1" applyFont="1" applyFill="1" applyBorder="1" applyAlignment="1">
      <alignment vertical="center" wrapText="1"/>
    </xf>
    <xf numFmtId="0" fontId="0" fillId="0" borderId="0" xfId="0"/>
    <xf numFmtId="0" fontId="43" fillId="0" borderId="0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right" vertical="center" wrapText="1"/>
    </xf>
    <xf numFmtId="0" fontId="43" fillId="0" borderId="0" xfId="0" applyFont="1" applyBorder="1" applyAlignment="1">
      <alignment horizontal="right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30" fillId="6" borderId="13" xfId="4" applyFont="1" applyFill="1" applyBorder="1" applyAlignment="1">
      <alignment horizontal="center" vertical="center"/>
    </xf>
    <xf numFmtId="0" fontId="30" fillId="6" borderId="10" xfId="4" applyFont="1" applyFill="1" applyBorder="1" applyAlignment="1">
      <alignment vertical="center" wrapText="1"/>
    </xf>
    <xf numFmtId="0" fontId="30" fillId="6" borderId="14" xfId="4" applyFont="1" applyFill="1" applyBorder="1" applyAlignment="1">
      <alignment horizontal="center" vertical="center" wrapText="1"/>
    </xf>
    <xf numFmtId="0" fontId="30" fillId="6" borderId="10" xfId="4" applyFont="1" applyFill="1" applyBorder="1" applyAlignment="1">
      <alignment horizontal="center" vertical="center" wrapText="1"/>
    </xf>
    <xf numFmtId="0" fontId="30" fillId="6" borderId="12" xfId="4" applyFont="1" applyFill="1" applyBorder="1" applyAlignment="1">
      <alignment horizontal="center" vertical="center"/>
    </xf>
    <xf numFmtId="165" fontId="39" fillId="6" borderId="12" xfId="258" applyFont="1" applyFill="1" applyBorder="1" applyAlignment="1">
      <alignment horizontal="right" vertical="center"/>
    </xf>
    <xf numFmtId="165" fontId="30" fillId="6" borderId="12" xfId="4" applyNumberFormat="1" applyFont="1" applyFill="1" applyBorder="1" applyAlignment="1">
      <alignment horizontal="right" vertical="center"/>
    </xf>
    <xf numFmtId="0" fontId="43" fillId="6" borderId="0" xfId="0" applyFont="1" applyFill="1" applyBorder="1" applyAlignment="1">
      <alignment horizontal="left" vertical="center" wrapText="1"/>
    </xf>
    <xf numFmtId="0" fontId="43" fillId="6" borderId="0" xfId="0" applyFont="1" applyFill="1" applyBorder="1" applyAlignment="1">
      <alignment horizontal="center" vertical="center" wrapText="1"/>
    </xf>
    <xf numFmtId="2" fontId="43" fillId="6" borderId="0" xfId="0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>
      <alignment horizontal="left" vertical="center" wrapText="1"/>
    </xf>
    <xf numFmtId="0" fontId="41" fillId="7" borderId="8" xfId="0" applyFont="1" applyFill="1" applyBorder="1" applyAlignment="1">
      <alignment horizontal="left" vertical="center" wrapText="1"/>
    </xf>
    <xf numFmtId="0" fontId="41" fillId="7" borderId="7" xfId="0" applyFont="1" applyFill="1" applyBorder="1" applyAlignment="1">
      <alignment horizontal="left" vertical="center" wrapText="1"/>
    </xf>
    <xf numFmtId="10" fontId="41" fillId="7" borderId="7" xfId="254" applyNumberFormat="1" applyFont="1" applyFill="1" applyBorder="1" applyAlignment="1">
      <alignment horizontal="center" vertical="center" wrapText="1"/>
    </xf>
    <xf numFmtId="0" fontId="41" fillId="7" borderId="7" xfId="0" applyFont="1" applyFill="1" applyBorder="1" applyAlignment="1">
      <alignment horizontal="right" vertical="center" wrapText="1"/>
    </xf>
    <xf numFmtId="0" fontId="41" fillId="7" borderId="6" xfId="0" applyFont="1" applyFill="1" applyBorder="1" applyAlignment="1">
      <alignment horizontal="right" vertical="center" wrapText="1"/>
    </xf>
    <xf numFmtId="2" fontId="41" fillId="7" borderId="4" xfId="0" applyNumberFormat="1" applyFont="1" applyFill="1" applyBorder="1" applyAlignment="1">
      <alignment horizontal="right" vertical="center" wrapText="1"/>
    </xf>
    <xf numFmtId="165" fontId="8" fillId="6" borderId="0" xfId="382" applyFont="1" applyFill="1" applyAlignment="1">
      <alignment vertical="center" wrapText="1"/>
    </xf>
    <xf numFmtId="0" fontId="0" fillId="0" borderId="0" xfId="0"/>
    <xf numFmtId="0" fontId="35" fillId="0" borderId="0" xfId="0" applyFont="1" applyFill="1" applyBorder="1" applyAlignment="1">
      <alignment wrapText="1"/>
    </xf>
    <xf numFmtId="2" fontId="48" fillId="0" borderId="11" xfId="0" applyNumberFormat="1" applyFont="1" applyFill="1" applyBorder="1" applyAlignment="1">
      <alignment horizontal="center" vertical="center"/>
    </xf>
    <xf numFmtId="0" fontId="24" fillId="6" borderId="12" xfId="0" applyNumberFormat="1" applyFont="1" applyFill="1" applyBorder="1" applyAlignment="1">
      <alignment horizontal="center" vertical="center" wrapText="1"/>
    </xf>
    <xf numFmtId="164" fontId="24" fillId="6" borderId="12" xfId="1" applyFont="1" applyFill="1" applyBorder="1" applyAlignment="1">
      <alignment horizontal="right" vertical="center"/>
    </xf>
    <xf numFmtId="0" fontId="0" fillId="6" borderId="0" xfId="0" applyNumberForma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8" fillId="0" borderId="4" xfId="0" applyFont="1" applyFill="1" applyBorder="1" applyAlignment="1">
      <alignment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50" fillId="0" borderId="4" xfId="0" applyFont="1" applyBorder="1"/>
    <xf numFmtId="0" fontId="37" fillId="6" borderId="4" xfId="0" applyFont="1" applyFill="1" applyBorder="1" applyAlignment="1">
      <alignment horizontal="center" vertical="center"/>
    </xf>
    <xf numFmtId="0" fontId="19" fillId="0" borderId="12" xfId="248" applyFont="1" applyFill="1" applyBorder="1" applyAlignment="1">
      <alignment horizontal="center" vertical="center" wrapText="1"/>
    </xf>
    <xf numFmtId="0" fontId="3" fillId="0" borderId="15" xfId="248" applyFont="1" applyFill="1" applyBorder="1" applyAlignment="1">
      <alignment vertical="center"/>
    </xf>
    <xf numFmtId="0" fontId="3" fillId="0" borderId="16" xfId="248" applyFont="1" applyFill="1" applyBorder="1" applyAlignment="1">
      <alignment vertical="center"/>
    </xf>
    <xf numFmtId="0" fontId="3" fillId="0" borderId="17" xfId="248" applyFont="1" applyFill="1" applyBorder="1" applyAlignment="1">
      <alignment vertical="center"/>
    </xf>
    <xf numFmtId="0" fontId="3" fillId="0" borderId="18" xfId="248" applyFont="1" applyFill="1" applyBorder="1" applyAlignment="1">
      <alignment vertical="center"/>
    </xf>
    <xf numFmtId="0" fontId="3" fillId="0" borderId="21" xfId="248" applyFont="1" applyFill="1" applyBorder="1" applyAlignment="1">
      <alignment vertical="center"/>
    </xf>
    <xf numFmtId="0" fontId="3" fillId="0" borderId="23" xfId="248" applyFont="1" applyFill="1" applyBorder="1" applyAlignment="1">
      <alignment vertical="center"/>
    </xf>
    <xf numFmtId="0" fontId="20" fillId="0" borderId="24" xfId="160" applyFont="1" applyFill="1" applyBorder="1" applyAlignment="1">
      <alignment horizontal="center" vertical="center" wrapText="1"/>
    </xf>
    <xf numFmtId="167" fontId="3" fillId="0" borderId="21" xfId="4" applyNumberFormat="1" applyFont="1" applyFill="1" applyBorder="1" applyAlignment="1">
      <alignment horizontal="left" wrapText="1"/>
    </xf>
    <xf numFmtId="167" fontId="6" fillId="0" borderId="24" xfId="4" applyNumberFormat="1" applyFont="1" applyFill="1" applyBorder="1" applyAlignment="1">
      <alignment horizontal="left" wrapText="1"/>
    </xf>
    <xf numFmtId="167" fontId="18" fillId="0" borderId="21" xfId="145" applyNumberFormat="1" applyFont="1" applyFill="1" applyBorder="1" applyAlignment="1">
      <alignment horizontal="center" vertical="center" wrapText="1"/>
    </xf>
    <xf numFmtId="167" fontId="18" fillId="0" borderId="24" xfId="145" applyNumberFormat="1" applyFont="1" applyFill="1" applyBorder="1" applyAlignment="1">
      <alignment horizontal="center" vertical="center" wrapText="1"/>
    </xf>
    <xf numFmtId="0" fontId="19" fillId="0" borderId="21" xfId="248" applyFont="1" applyFill="1" applyBorder="1" applyAlignment="1">
      <alignment horizontal="center" vertical="center" wrapText="1"/>
    </xf>
    <xf numFmtId="0" fontId="19" fillId="0" borderId="24" xfId="248" applyFont="1" applyFill="1" applyBorder="1" applyAlignment="1">
      <alignment horizontal="center" vertical="center" wrapText="1"/>
    </xf>
    <xf numFmtId="0" fontId="18" fillId="0" borderId="21" xfId="248" applyFont="1" applyFill="1" applyBorder="1" applyAlignment="1">
      <alignment horizontal="center" vertical="center" wrapText="1"/>
    </xf>
    <xf numFmtId="0" fontId="18" fillId="0" borderId="24" xfId="248" applyFont="1" applyFill="1" applyBorder="1" applyAlignment="1">
      <alignment horizontal="center" vertical="center" wrapText="1"/>
    </xf>
    <xf numFmtId="0" fontId="19" fillId="0" borderId="27" xfId="248" applyFont="1" applyFill="1" applyBorder="1" applyAlignment="1">
      <alignment horizontal="left"/>
    </xf>
    <xf numFmtId="164" fontId="11" fillId="0" borderId="22" xfId="2" applyFont="1" applyFill="1" applyBorder="1" applyAlignment="1">
      <alignment horizontal="right"/>
    </xf>
    <xf numFmtId="164" fontId="11" fillId="0" borderId="22" xfId="2" applyFont="1" applyFill="1" applyBorder="1" applyAlignment="1">
      <alignment horizontal="center" vertical="center"/>
    </xf>
    <xf numFmtId="3" fontId="19" fillId="0" borderId="27" xfId="248" applyNumberFormat="1" applyFont="1" applyFill="1" applyBorder="1" applyAlignment="1">
      <alignment horizontal="left"/>
    </xf>
    <xf numFmtId="0" fontId="12" fillId="0" borderId="21" xfId="248" applyFont="1" applyFill="1" applyBorder="1" applyAlignment="1">
      <alignment horizontal="center" vertical="center"/>
    </xf>
    <xf numFmtId="165" fontId="12" fillId="0" borderId="24" xfId="379" applyFont="1" applyFill="1" applyBorder="1" applyAlignment="1">
      <alignment horizontal="right" vertical="center"/>
    </xf>
    <xf numFmtId="0" fontId="12" fillId="0" borderId="28" xfId="248" applyFont="1" applyFill="1" applyBorder="1"/>
    <xf numFmtId="0" fontId="12" fillId="0" borderId="29" xfId="248" applyFont="1" applyFill="1" applyBorder="1"/>
    <xf numFmtId="165" fontId="12" fillId="0" borderId="29" xfId="379" applyFont="1" applyFill="1" applyBorder="1"/>
    <xf numFmtId="165" fontId="12" fillId="0" borderId="30" xfId="379" applyFont="1" applyFill="1" applyBorder="1"/>
    <xf numFmtId="0" fontId="35" fillId="0" borderId="0" xfId="0" applyFont="1" applyBorder="1" applyAlignment="1">
      <alignment horizontal="center" wrapText="1"/>
    </xf>
    <xf numFmtId="0" fontId="19" fillId="0" borderId="12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9" fillId="0" borderId="13" xfId="250" applyNumberFormat="1" applyFont="1" applyFill="1" applyBorder="1" applyAlignment="1" applyProtection="1">
      <alignment horizontal="center" vertical="center" wrapText="1"/>
    </xf>
    <xf numFmtId="0" fontId="19" fillId="0" borderId="14" xfId="250" applyNumberFormat="1" applyFont="1" applyFill="1" applyBorder="1" applyAlignment="1" applyProtection="1">
      <alignment horizontal="center" vertical="center" wrapText="1"/>
    </xf>
    <xf numFmtId="165" fontId="19" fillId="0" borderId="13" xfId="255" applyFont="1" applyFill="1" applyBorder="1" applyAlignment="1" applyProtection="1">
      <alignment horizontal="center" vertical="center" wrapText="1"/>
    </xf>
    <xf numFmtId="165" fontId="19" fillId="0" borderId="14" xfId="255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9" fillId="0" borderId="13" xfId="3" applyNumberFormat="1" applyFont="1" applyFill="1" applyBorder="1" applyAlignment="1">
      <alignment horizontal="center" vertical="center" wrapText="1"/>
    </xf>
    <xf numFmtId="0" fontId="19" fillId="0" borderId="14" xfId="3" applyNumberFormat="1" applyFont="1" applyFill="1" applyBorder="1" applyAlignment="1">
      <alignment horizontal="center" vertical="center" wrapText="1"/>
    </xf>
    <xf numFmtId="167" fontId="18" fillId="13" borderId="10" xfId="3" applyNumberFormat="1" applyFont="1" applyFill="1" applyBorder="1" applyAlignment="1">
      <alignment horizontal="center" vertical="center" wrapText="1"/>
    </xf>
    <xf numFmtId="167" fontId="18" fillId="13" borderId="11" xfId="3" applyNumberFormat="1" applyFont="1" applyFill="1" applyBorder="1" applyAlignment="1">
      <alignment horizontal="center" vertical="center" wrapText="1"/>
    </xf>
    <xf numFmtId="167" fontId="18" fillId="13" borderId="9" xfId="3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left" vertical="center" wrapText="1"/>
    </xf>
    <xf numFmtId="0" fontId="24" fillId="0" borderId="11" xfId="0" applyNumberFormat="1" applyFont="1" applyFill="1" applyBorder="1" applyAlignment="1">
      <alignment horizontal="left" vertical="center" wrapText="1"/>
    </xf>
    <xf numFmtId="0" fontId="24" fillId="0" borderId="9" xfId="0" applyNumberFormat="1" applyFont="1" applyFill="1" applyBorder="1" applyAlignment="1">
      <alignment horizontal="left" vertical="center" wrapText="1"/>
    </xf>
    <xf numFmtId="167" fontId="19" fillId="0" borderId="10" xfId="3" applyNumberFormat="1" applyFont="1" applyFill="1" applyBorder="1" applyAlignment="1">
      <alignment horizontal="left" vertical="center" wrapText="1"/>
    </xf>
    <xf numFmtId="167" fontId="19" fillId="0" borderId="11" xfId="3" applyNumberFormat="1" applyFont="1" applyFill="1" applyBorder="1" applyAlignment="1">
      <alignment horizontal="left" vertical="center" wrapText="1"/>
    </xf>
    <xf numFmtId="167" fontId="19" fillId="0" borderId="9" xfId="3" applyNumberFormat="1" applyFont="1" applyFill="1" applyBorder="1" applyAlignment="1">
      <alignment horizontal="left" vertical="center" wrapText="1"/>
    </xf>
    <xf numFmtId="167" fontId="19" fillId="0" borderId="3" xfId="3" applyNumberFormat="1" applyFont="1" applyFill="1" applyBorder="1" applyAlignment="1">
      <alignment horizontal="left" vertical="center" wrapText="1"/>
    </xf>
    <xf numFmtId="167" fontId="19" fillId="0" borderId="2" xfId="3" applyNumberFormat="1" applyFont="1" applyFill="1" applyBorder="1" applyAlignment="1">
      <alignment horizontal="left" vertical="center" wrapText="1"/>
    </xf>
    <xf numFmtId="167" fontId="19" fillId="0" borderId="1" xfId="3" applyNumberFormat="1" applyFont="1" applyFill="1" applyBorder="1" applyAlignment="1">
      <alignment horizontal="left" vertical="center" wrapText="1"/>
    </xf>
    <xf numFmtId="165" fontId="31" fillId="12" borderId="0" xfId="258" applyFont="1" applyFill="1" applyBorder="1" applyAlignment="1">
      <alignment horizontal="center" vertical="center" wrapText="1"/>
    </xf>
    <xf numFmtId="0" fontId="19" fillId="6" borderId="10" xfId="255" applyNumberFormat="1" applyFont="1" applyFill="1" applyBorder="1" applyAlignment="1">
      <alignment horizontal="left" vertical="center" wrapText="1"/>
    </xf>
    <xf numFmtId="0" fontId="19" fillId="6" borderId="11" xfId="255" applyNumberFormat="1" applyFont="1" applyFill="1" applyBorder="1" applyAlignment="1">
      <alignment horizontal="left" vertical="center" wrapText="1"/>
    </xf>
    <xf numFmtId="167" fontId="18" fillId="0" borderId="10" xfId="4" applyNumberFormat="1" applyFont="1" applyFill="1" applyBorder="1" applyAlignment="1">
      <alignment horizontal="left" wrapText="1"/>
    </xf>
    <xf numFmtId="167" fontId="18" fillId="0" borderId="11" xfId="4" applyNumberFormat="1" applyFont="1" applyFill="1" applyBorder="1" applyAlignment="1">
      <alignment horizontal="left" wrapText="1"/>
    </xf>
    <xf numFmtId="167" fontId="18" fillId="0" borderId="26" xfId="4" applyNumberFormat="1" applyFont="1" applyFill="1" applyBorder="1" applyAlignment="1">
      <alignment horizontal="left" wrapText="1"/>
    </xf>
    <xf numFmtId="167" fontId="18" fillId="0" borderId="25" xfId="4" applyNumberFormat="1" applyFont="1" applyFill="1" applyBorder="1" applyAlignment="1">
      <alignment horizontal="left" vertical="center" wrapText="1"/>
    </xf>
    <xf numFmtId="167" fontId="28" fillId="0" borderId="11" xfId="4" applyNumberFormat="1" applyFont="1" applyFill="1" applyBorder="1" applyAlignment="1">
      <alignment horizontal="left" vertical="center" wrapText="1"/>
    </xf>
    <xf numFmtId="167" fontId="28" fillId="0" borderId="9" xfId="4" applyNumberFormat="1" applyFont="1" applyFill="1" applyBorder="1" applyAlignment="1">
      <alignment horizontal="left" vertical="center" wrapText="1"/>
    </xf>
    <xf numFmtId="0" fontId="18" fillId="0" borderId="19" xfId="160" applyFont="1" applyFill="1" applyBorder="1" applyAlignment="1">
      <alignment horizontal="center" vertical="center" wrapText="1"/>
    </xf>
    <xf numFmtId="0" fontId="18" fillId="0" borderId="20" xfId="160" applyFont="1" applyFill="1" applyBorder="1" applyAlignment="1">
      <alignment horizontal="center" vertical="center" wrapText="1"/>
    </xf>
    <xf numFmtId="0" fontId="18" fillId="0" borderId="12" xfId="160" applyFont="1" applyFill="1" applyBorder="1" applyAlignment="1">
      <alignment horizontal="center" vertical="center" wrapText="1"/>
    </xf>
    <xf numFmtId="0" fontId="18" fillId="0" borderId="22" xfId="160" applyFont="1" applyFill="1" applyBorder="1" applyAlignment="1">
      <alignment horizontal="center" vertical="center" wrapText="1"/>
    </xf>
    <xf numFmtId="0" fontId="29" fillId="13" borderId="25" xfId="248" applyFont="1" applyFill="1" applyBorder="1" applyAlignment="1">
      <alignment horizontal="center" vertical="center" wrapText="1"/>
    </xf>
    <xf numFmtId="0" fontId="29" fillId="13" borderId="11" xfId="248" applyFont="1" applyFill="1" applyBorder="1" applyAlignment="1">
      <alignment horizontal="center" vertical="center" wrapText="1"/>
    </xf>
    <xf numFmtId="0" fontId="29" fillId="13" borderId="26" xfId="248" applyFont="1" applyFill="1" applyBorder="1" applyAlignment="1">
      <alignment horizontal="center" vertical="center" wrapText="1"/>
    </xf>
    <xf numFmtId="167" fontId="29" fillId="13" borderId="25" xfId="145" applyNumberFormat="1" applyFont="1" applyFill="1" applyBorder="1" applyAlignment="1">
      <alignment horizontal="center" vertical="center" wrapText="1"/>
    </xf>
    <xf numFmtId="167" fontId="29" fillId="13" borderId="11" xfId="145" applyNumberFormat="1" applyFont="1" applyFill="1" applyBorder="1" applyAlignment="1">
      <alignment horizontal="center" vertical="center" wrapText="1"/>
    </xf>
    <xf numFmtId="167" fontId="29" fillId="13" borderId="26" xfId="145" applyNumberFormat="1" applyFont="1" applyFill="1" applyBorder="1" applyAlignment="1">
      <alignment horizontal="center" vertical="center" wrapText="1"/>
    </xf>
    <xf numFmtId="0" fontId="19" fillId="0" borderId="27" xfId="248" applyFont="1" applyFill="1" applyBorder="1" applyAlignment="1">
      <alignment horizontal="center" vertical="center" wrapText="1"/>
    </xf>
    <xf numFmtId="0" fontId="19" fillId="0" borderId="12" xfId="248" applyFont="1" applyFill="1" applyBorder="1" applyAlignment="1">
      <alignment horizontal="center" vertical="center" wrapText="1"/>
    </xf>
    <xf numFmtId="0" fontId="19" fillId="0" borderId="10" xfId="248" applyFont="1" applyFill="1" applyBorder="1" applyAlignment="1">
      <alignment horizontal="center" vertical="center" wrapText="1"/>
    </xf>
    <xf numFmtId="0" fontId="19" fillId="0" borderId="9" xfId="248" applyFont="1" applyFill="1" applyBorder="1" applyAlignment="1">
      <alignment horizontal="center" vertical="center" wrapText="1"/>
    </xf>
    <xf numFmtId="0" fontId="19" fillId="0" borderId="22" xfId="248" applyFont="1" applyFill="1" applyBorder="1" applyAlignment="1">
      <alignment horizontal="center" vertical="center" wrapText="1"/>
    </xf>
    <xf numFmtId="0" fontId="37" fillId="13" borderId="11" xfId="0" applyFont="1" applyFill="1" applyBorder="1" applyAlignment="1">
      <alignment horizontal="center" vertical="center"/>
    </xf>
    <xf numFmtId="0" fontId="37" fillId="13" borderId="9" xfId="0" applyFont="1" applyFill="1" applyBorder="1" applyAlignment="1">
      <alignment horizontal="center" vertical="center"/>
    </xf>
    <xf numFmtId="0" fontId="25" fillId="0" borderId="12" xfId="0" applyNumberFormat="1" applyFont="1" applyFill="1" applyBorder="1" applyAlignment="1">
      <alignment horizontal="left" vertical="center" wrapText="1"/>
    </xf>
    <xf numFmtId="167" fontId="18" fillId="0" borderId="12" xfId="3" applyNumberFormat="1" applyFont="1" applyFill="1" applyBorder="1" applyAlignment="1">
      <alignment horizontal="center" vertical="center" wrapText="1"/>
    </xf>
    <xf numFmtId="167" fontId="18" fillId="0" borderId="12" xfId="3" applyNumberFormat="1" applyFont="1" applyFill="1" applyBorder="1" applyAlignment="1">
      <alignment horizontal="left" vertical="center" wrapText="1"/>
    </xf>
    <xf numFmtId="167" fontId="28" fillId="0" borderId="12" xfId="3" applyNumberFormat="1" applyFont="1" applyFill="1" applyBorder="1" applyAlignment="1">
      <alignment horizontal="left" vertical="center" wrapText="1"/>
    </xf>
    <xf numFmtId="0" fontId="37" fillId="9" borderId="11" xfId="0" applyFont="1" applyFill="1" applyBorder="1" applyAlignment="1">
      <alignment horizontal="center" vertical="center"/>
    </xf>
    <xf numFmtId="0" fontId="37" fillId="9" borderId="9" xfId="0" applyFont="1" applyFill="1" applyBorder="1" applyAlignment="1">
      <alignment horizontal="center" vertical="center"/>
    </xf>
    <xf numFmtId="0" fontId="50" fillId="0" borderId="7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50" fillId="0" borderId="4" xfId="0" applyFont="1" applyBorder="1" applyAlignment="1">
      <alignment horizontal="center"/>
    </xf>
    <xf numFmtId="0" fontId="50" fillId="0" borderId="2" xfId="0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50" fillId="0" borderId="8" xfId="0" applyFont="1" applyBorder="1" applyAlignment="1">
      <alignment horizontal="center"/>
    </xf>
    <xf numFmtId="0" fontId="50" fillId="0" borderId="5" xfId="0" applyFont="1" applyBorder="1" applyAlignment="1">
      <alignment horizontal="center"/>
    </xf>
    <xf numFmtId="0" fontId="50" fillId="0" borderId="3" xfId="0" applyFont="1" applyBorder="1" applyAlignment="1">
      <alignment horizont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6" fillId="0" borderId="5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4" fillId="8" borderId="5" xfId="0" applyFont="1" applyFill="1" applyBorder="1" applyAlignment="1">
      <alignment vertical="center" wrapText="1"/>
    </xf>
    <xf numFmtId="0" fontId="4" fillId="8" borderId="0" xfId="0" applyFont="1" applyFill="1" applyBorder="1" applyAlignment="1">
      <alignment vertical="center" wrapText="1"/>
    </xf>
    <xf numFmtId="167" fontId="6" fillId="0" borderId="10" xfId="3" applyNumberFormat="1" applyFont="1" applyFill="1" applyBorder="1" applyAlignment="1">
      <alignment horizontal="left" vertical="center" wrapText="1"/>
    </xf>
    <xf numFmtId="167" fontId="6" fillId="0" borderId="11" xfId="3" applyNumberFormat="1" applyFont="1" applyFill="1" applyBorder="1" applyAlignment="1">
      <alignment horizontal="left" vertical="center" wrapText="1"/>
    </xf>
    <xf numFmtId="167" fontId="6" fillId="0" borderId="9" xfId="3" applyNumberFormat="1" applyFont="1" applyFill="1" applyBorder="1" applyAlignment="1">
      <alignment horizontal="left" vertical="center" wrapText="1"/>
    </xf>
    <xf numFmtId="0" fontId="41" fillId="7" borderId="10" xfId="0" applyFont="1" applyFill="1" applyBorder="1" applyAlignment="1">
      <alignment horizontal="left" vertical="center" wrapText="1"/>
    </xf>
    <xf numFmtId="0" fontId="41" fillId="7" borderId="11" xfId="0" applyFont="1" applyFill="1" applyBorder="1" applyAlignment="1">
      <alignment horizontal="left" vertical="center" wrapText="1"/>
    </xf>
    <xf numFmtId="167" fontId="6" fillId="13" borderId="10" xfId="3" applyNumberFormat="1" applyFont="1" applyFill="1" applyBorder="1" applyAlignment="1">
      <alignment horizontal="center" vertical="center" wrapText="1"/>
    </xf>
    <xf numFmtId="167" fontId="6" fillId="13" borderId="11" xfId="3" applyNumberFormat="1" applyFont="1" applyFill="1" applyBorder="1" applyAlignment="1">
      <alignment horizontal="center" vertical="center" wrapText="1"/>
    </xf>
    <xf numFmtId="167" fontId="6" fillId="13" borderId="9" xfId="3" applyNumberFormat="1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right" vertical="center" wrapText="1"/>
    </xf>
    <xf numFmtId="0" fontId="41" fillId="0" borderId="0" xfId="0" applyFont="1" applyBorder="1" applyAlignment="1">
      <alignment horizontal="right" vertical="center" wrapText="1"/>
    </xf>
    <xf numFmtId="0" fontId="42" fillId="8" borderId="8" xfId="146" applyFont="1" applyFill="1" applyBorder="1" applyAlignment="1">
      <alignment horizontal="left" vertical="center" wrapText="1"/>
    </xf>
    <xf numFmtId="0" fontId="42" fillId="8" borderId="7" xfId="146" applyFont="1" applyFill="1" applyBorder="1" applyAlignment="1">
      <alignment horizontal="left" vertical="center" wrapText="1"/>
    </xf>
    <xf numFmtId="0" fontId="42" fillId="8" borderId="6" xfId="146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right" vertical="center" wrapText="1"/>
    </xf>
    <xf numFmtId="0" fontId="6" fillId="7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2" xfId="0" applyFont="1" applyFill="1" applyBorder="1" applyAlignment="1">
      <alignment horizontal="center" vertical="center" wrapText="1"/>
    </xf>
    <xf numFmtId="10" fontId="41" fillId="7" borderId="11" xfId="251" applyNumberFormat="1" applyFont="1" applyFill="1" applyBorder="1" applyAlignment="1">
      <alignment horizontal="left" vertical="center" wrapText="1"/>
    </xf>
    <xf numFmtId="0" fontId="41" fillId="7" borderId="11" xfId="0" applyFont="1" applyFill="1" applyBorder="1" applyAlignment="1">
      <alignment horizontal="right" vertical="center" wrapText="1"/>
    </xf>
    <xf numFmtId="0" fontId="41" fillId="7" borderId="9" xfId="0" applyFont="1" applyFill="1" applyBorder="1" applyAlignment="1">
      <alignment horizontal="righ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42" fillId="8" borderId="8" xfId="0" applyFont="1" applyFill="1" applyBorder="1" applyAlignment="1">
      <alignment horizontal="left" vertical="center" wrapText="1"/>
    </xf>
    <xf numFmtId="0" fontId="42" fillId="8" borderId="7" xfId="0" applyFont="1" applyFill="1" applyBorder="1" applyAlignment="1">
      <alignment horizontal="left" vertical="center" wrapText="1"/>
    </xf>
    <xf numFmtId="0" fontId="43" fillId="7" borderId="5" xfId="0" applyFont="1" applyFill="1" applyBorder="1" applyAlignment="1">
      <alignment horizontal="center" vertical="center" wrapText="1"/>
    </xf>
    <xf numFmtId="0" fontId="43" fillId="7" borderId="0" xfId="0" applyFont="1" applyFill="1" applyBorder="1" applyAlignment="1">
      <alignment horizontal="center" vertical="center" wrapText="1"/>
    </xf>
    <xf numFmtId="0" fontId="43" fillId="7" borderId="4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right" vertical="center" wrapText="1"/>
    </xf>
    <xf numFmtId="0" fontId="43" fillId="0" borderId="2" xfId="0" applyFont="1" applyBorder="1" applyAlignment="1">
      <alignment horizontal="right" vertical="center" wrapText="1"/>
    </xf>
    <xf numFmtId="0" fontId="43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3" fillId="8" borderId="5" xfId="0" applyFont="1" applyFill="1" applyBorder="1" applyAlignment="1">
      <alignment vertical="center" wrapText="1"/>
    </xf>
    <xf numFmtId="0" fontId="43" fillId="8" borderId="0" xfId="0" applyFont="1" applyFill="1" applyBorder="1" applyAlignment="1">
      <alignment vertical="center" wrapText="1"/>
    </xf>
    <xf numFmtId="0" fontId="43" fillId="8" borderId="4" xfId="0" applyFont="1" applyFill="1" applyBorder="1" applyAlignment="1">
      <alignment vertical="center" wrapText="1"/>
    </xf>
    <xf numFmtId="0" fontId="42" fillId="8" borderId="6" xfId="0" applyFont="1" applyFill="1" applyBorder="1" applyAlignment="1">
      <alignment horizontal="left" vertical="center" wrapText="1"/>
    </xf>
    <xf numFmtId="0" fontId="41" fillId="7" borderId="5" xfId="0" applyFont="1" applyFill="1" applyBorder="1" applyAlignment="1">
      <alignment horizontal="right" vertical="center" wrapText="1"/>
    </xf>
    <xf numFmtId="0" fontId="41" fillId="7" borderId="0" xfId="0" applyFont="1" applyFill="1" applyBorder="1" applyAlignment="1">
      <alignment horizontal="right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right" vertical="center" wrapText="1"/>
    </xf>
    <xf numFmtId="0" fontId="43" fillId="0" borderId="0" xfId="0" applyFont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right" vertical="center" wrapText="1"/>
    </xf>
    <xf numFmtId="0" fontId="6" fillId="6" borderId="5" xfId="0" applyFont="1" applyFill="1" applyBorder="1" applyAlignment="1">
      <alignment horizontal="right" vertical="center" wrapText="1"/>
    </xf>
    <xf numFmtId="0" fontId="6" fillId="6" borderId="0" xfId="0" applyFont="1" applyFill="1" applyBorder="1" applyAlignment="1">
      <alignment horizontal="right" vertical="center" wrapText="1"/>
    </xf>
    <xf numFmtId="0" fontId="43" fillId="6" borderId="0" xfId="0" applyFont="1" applyFill="1" applyBorder="1" applyAlignment="1">
      <alignment horizontal="left" vertical="center" wrapText="1"/>
    </xf>
    <xf numFmtId="0" fontId="43" fillId="6" borderId="3" xfId="0" applyFont="1" applyFill="1" applyBorder="1" applyAlignment="1">
      <alignment horizontal="right" vertical="center" wrapText="1"/>
    </xf>
    <xf numFmtId="0" fontId="43" fillId="6" borderId="2" xfId="0" applyFont="1" applyFill="1" applyBorder="1" applyAlignment="1">
      <alignment horizontal="right" vertical="center" wrapText="1"/>
    </xf>
    <xf numFmtId="0" fontId="55" fillId="14" borderId="12" xfId="160" applyFont="1" applyFill="1" applyBorder="1" applyAlignment="1">
      <alignment horizontal="left" vertical="top" wrapText="1"/>
    </xf>
    <xf numFmtId="10" fontId="55" fillId="14" borderId="12" xfId="160" applyNumberFormat="1" applyFont="1" applyFill="1" applyBorder="1" applyAlignment="1">
      <alignment horizontal="center" vertical="top" wrapText="1"/>
    </xf>
    <xf numFmtId="0" fontId="57" fillId="15" borderId="10" xfId="160" applyFont="1" applyFill="1" applyBorder="1" applyAlignment="1">
      <alignment horizontal="center" vertical="top" wrapText="1"/>
    </xf>
    <xf numFmtId="0" fontId="57" fillId="15" borderId="11" xfId="160" applyFont="1" applyFill="1" applyBorder="1" applyAlignment="1">
      <alignment horizontal="center" vertical="top" wrapText="1"/>
    </xf>
    <xf numFmtId="0" fontId="57" fillId="15" borderId="9" xfId="160" applyFont="1" applyFill="1" applyBorder="1" applyAlignment="1">
      <alignment horizontal="center" vertical="top" wrapText="1"/>
    </xf>
    <xf numFmtId="0" fontId="56" fillId="15" borderId="12" xfId="160" applyFont="1" applyFill="1" applyBorder="1" applyAlignment="1">
      <alignment horizontal="center" vertical="top" wrapText="1"/>
    </xf>
    <xf numFmtId="0" fontId="56" fillId="15" borderId="10" xfId="160" applyFont="1" applyFill="1" applyBorder="1" applyAlignment="1">
      <alignment horizontal="center" vertical="top" wrapText="1"/>
    </xf>
    <xf numFmtId="0" fontId="56" fillId="15" borderId="11" xfId="160" applyFont="1" applyFill="1" applyBorder="1" applyAlignment="1">
      <alignment horizontal="center" vertical="top" wrapText="1"/>
    </xf>
    <xf numFmtId="0" fontId="56" fillId="15" borderId="9" xfId="160" applyFont="1" applyFill="1" applyBorder="1" applyAlignment="1">
      <alignment horizontal="center" vertical="top" wrapText="1"/>
    </xf>
    <xf numFmtId="0" fontId="55" fillId="14" borderId="10" xfId="160" applyFont="1" applyFill="1" applyBorder="1" applyAlignment="1">
      <alignment horizontal="left" vertical="top" wrapText="1"/>
    </xf>
    <xf numFmtId="0" fontId="55" fillId="14" borderId="11" xfId="160" applyFont="1" applyFill="1" applyBorder="1" applyAlignment="1">
      <alignment horizontal="left" vertical="top" wrapText="1"/>
    </xf>
    <xf numFmtId="0" fontId="55" fillId="14" borderId="9" xfId="160" applyFont="1" applyFill="1" applyBorder="1" applyAlignment="1">
      <alignment horizontal="left" vertical="top" wrapText="1"/>
    </xf>
    <xf numFmtId="10" fontId="55" fillId="14" borderId="10" xfId="160" applyNumberFormat="1" applyFont="1" applyFill="1" applyBorder="1" applyAlignment="1">
      <alignment horizontal="center" vertical="top" wrapText="1"/>
    </xf>
    <xf numFmtId="10" fontId="55" fillId="14" borderId="11" xfId="160" applyNumberFormat="1" applyFont="1" applyFill="1" applyBorder="1" applyAlignment="1">
      <alignment horizontal="center" vertical="top" wrapText="1"/>
    </xf>
    <xf numFmtId="10" fontId="55" fillId="14" borderId="9" xfId="160" applyNumberFormat="1" applyFont="1" applyFill="1" applyBorder="1" applyAlignment="1">
      <alignment horizontal="center" vertical="top" wrapText="1"/>
    </xf>
    <xf numFmtId="0" fontId="38" fillId="0" borderId="5" xfId="160" applyFont="1" applyBorder="1" applyAlignment="1">
      <alignment horizontal="center" vertical="center"/>
    </xf>
    <xf numFmtId="171" fontId="38" fillId="0" borderId="2" xfId="381" applyNumberFormat="1" applyFont="1" applyBorder="1" applyAlignment="1">
      <alignment horizontal="center" vertical="center"/>
    </xf>
    <xf numFmtId="0" fontId="38" fillId="0" borderId="4" xfId="160" applyFont="1" applyBorder="1" applyAlignment="1">
      <alignment horizontal="center" vertical="center"/>
    </xf>
    <xf numFmtId="170" fontId="38" fillId="0" borderId="7" xfId="381" applyNumberFormat="1" applyFont="1" applyBorder="1" applyAlignment="1">
      <alignment horizontal="left" vertical="center"/>
    </xf>
    <xf numFmtId="0" fontId="54" fillId="0" borderId="5" xfId="160" applyFont="1" applyBorder="1" applyAlignment="1">
      <alignment horizontal="center" vertical="center"/>
    </xf>
    <xf numFmtId="10" fontId="54" fillId="0" borderId="2" xfId="253" applyNumberFormat="1" applyFont="1" applyBorder="1" applyAlignment="1">
      <alignment horizontal="center" vertical="center"/>
    </xf>
    <xf numFmtId="10" fontId="54" fillId="0" borderId="0" xfId="253" applyNumberFormat="1" applyFont="1" applyBorder="1" applyAlignment="1">
      <alignment horizontal="center" vertical="center"/>
    </xf>
    <xf numFmtId="165" fontId="24" fillId="9" borderId="0" xfId="256" applyFont="1" applyFill="1" applyBorder="1" applyAlignment="1">
      <alignment vertical="center" wrapText="1"/>
    </xf>
    <xf numFmtId="165" fontId="24" fillId="9" borderId="0" xfId="256" applyFont="1" applyFill="1" applyBorder="1" applyAlignment="1">
      <alignment horizontal="center" vertical="center"/>
    </xf>
    <xf numFmtId="165" fontId="24" fillId="9" borderId="0" xfId="256" applyFont="1" applyFill="1" applyBorder="1" applyAlignment="1">
      <alignment vertical="center"/>
    </xf>
    <xf numFmtId="165" fontId="26" fillId="9" borderId="0" xfId="256" applyFont="1" applyFill="1" applyBorder="1" applyAlignment="1">
      <alignment horizontal="left" vertical="center" wrapText="1"/>
    </xf>
    <xf numFmtId="165" fontId="26" fillId="9" borderId="0" xfId="256" applyFont="1" applyFill="1" applyBorder="1" applyAlignment="1">
      <alignment horizontal="center" vertical="center" wrapText="1"/>
    </xf>
    <xf numFmtId="165" fontId="26" fillId="9" borderId="0" xfId="256" applyFont="1" applyFill="1" applyBorder="1" applyAlignment="1">
      <alignment horizontal="center" vertical="center"/>
    </xf>
    <xf numFmtId="2" fontId="37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Fill="1" applyBorder="1"/>
  </cellXfs>
  <cellStyles count="383">
    <cellStyle name="Moeda" xfId="1" builtinId="4"/>
    <cellStyle name="Moeda 2" xfId="2"/>
    <cellStyle name="Normal" xfId="0" builtinId="0"/>
    <cellStyle name="Normal 2" xfId="3"/>
    <cellStyle name="Normal 2 10" xfId="4"/>
    <cellStyle name="Normal 2 11" xfId="5"/>
    <cellStyle name="Normal 2 12" xfId="6"/>
    <cellStyle name="Normal 2 13" xfId="7"/>
    <cellStyle name="Normal 2 14" xfId="8"/>
    <cellStyle name="Normal 2 15" xfId="9"/>
    <cellStyle name="Normal 2 16" xfId="10"/>
    <cellStyle name="Normal 2 17" xfId="11"/>
    <cellStyle name="Normal 2 18" xfId="12"/>
    <cellStyle name="Normal 2 19" xfId="13"/>
    <cellStyle name="Normal 2 2" xfId="14"/>
    <cellStyle name="Normal 2 2 10" xfId="15"/>
    <cellStyle name="Normal 2 2 11" xfId="16"/>
    <cellStyle name="Normal 2 2 12" xfId="17"/>
    <cellStyle name="Normal 2 2 13" xfId="18"/>
    <cellStyle name="Normal 2 2 14" xfId="19"/>
    <cellStyle name="Normal 2 2 15" xfId="20"/>
    <cellStyle name="Normal 2 2 16" xfId="21"/>
    <cellStyle name="Normal 2 2 17" xfId="22"/>
    <cellStyle name="Normal 2 2 18" xfId="23"/>
    <cellStyle name="Normal 2 2 19" xfId="24"/>
    <cellStyle name="Normal 2 2 2" xfId="25"/>
    <cellStyle name="Normal 2 2 20" xfId="26"/>
    <cellStyle name="Normal 2 2 3" xfId="27"/>
    <cellStyle name="Normal 2 2 4" xfId="28"/>
    <cellStyle name="Normal 2 2 5" xfId="29"/>
    <cellStyle name="Normal 2 2 6" xfId="30"/>
    <cellStyle name="Normal 2 2 7" xfId="31"/>
    <cellStyle name="Normal 2 2 8" xfId="32"/>
    <cellStyle name="Normal 2 2 9" xfId="33"/>
    <cellStyle name="Normal 2 20" xfId="34"/>
    <cellStyle name="Normal 2 21" xfId="35"/>
    <cellStyle name="Normal 2 22" xfId="36"/>
    <cellStyle name="Normal 2 23" xfId="37"/>
    <cellStyle name="Normal 2 24" xfId="38"/>
    <cellStyle name="Normal 2 25" xfId="39"/>
    <cellStyle name="Normal 2 26" xfId="40"/>
    <cellStyle name="Normal 2 27" xfId="41"/>
    <cellStyle name="Normal 2 3" xfId="42"/>
    <cellStyle name="Normal 2 3 10" xfId="43"/>
    <cellStyle name="Normal 2 3 11" xfId="44"/>
    <cellStyle name="Normal 2 3 12" xfId="45"/>
    <cellStyle name="Normal 2 3 13" xfId="46"/>
    <cellStyle name="Normal 2 3 14" xfId="47"/>
    <cellStyle name="Normal 2 3 15" xfId="48"/>
    <cellStyle name="Normal 2 3 16" xfId="49"/>
    <cellStyle name="Normal 2 3 17" xfId="50"/>
    <cellStyle name="Normal 2 3 18" xfId="51"/>
    <cellStyle name="Normal 2 3 19" xfId="52"/>
    <cellStyle name="Normal 2 3 2" xfId="53"/>
    <cellStyle name="Normal 2 3 20" xfId="54"/>
    <cellStyle name="Normal 2 3 3" xfId="55"/>
    <cellStyle name="Normal 2 3 4" xfId="56"/>
    <cellStyle name="Normal 2 3 5" xfId="57"/>
    <cellStyle name="Normal 2 3 6" xfId="58"/>
    <cellStyle name="Normal 2 3 7" xfId="59"/>
    <cellStyle name="Normal 2 3 8" xfId="60"/>
    <cellStyle name="Normal 2 3 9" xfId="61"/>
    <cellStyle name="Normal 2 4" xfId="62"/>
    <cellStyle name="Normal 2 4 10" xfId="63"/>
    <cellStyle name="Normal 2 4 11" xfId="64"/>
    <cellStyle name="Normal 2 4 12" xfId="65"/>
    <cellStyle name="Normal 2 4 13" xfId="66"/>
    <cellStyle name="Normal 2 4 14" xfId="67"/>
    <cellStyle name="Normal 2 4 15" xfId="68"/>
    <cellStyle name="Normal 2 4 16" xfId="69"/>
    <cellStyle name="Normal 2 4 17" xfId="70"/>
    <cellStyle name="Normal 2 4 18" xfId="71"/>
    <cellStyle name="Normal 2 4 19" xfId="72"/>
    <cellStyle name="Normal 2 4 2" xfId="73"/>
    <cellStyle name="Normal 2 4 20" xfId="74"/>
    <cellStyle name="Normal 2 4 3" xfId="75"/>
    <cellStyle name="Normal 2 4 4" xfId="76"/>
    <cellStyle name="Normal 2 4 5" xfId="77"/>
    <cellStyle name="Normal 2 4 6" xfId="78"/>
    <cellStyle name="Normal 2 4 7" xfId="79"/>
    <cellStyle name="Normal 2 4 8" xfId="80"/>
    <cellStyle name="Normal 2 4 9" xfId="81"/>
    <cellStyle name="Normal 2 5" xfId="82"/>
    <cellStyle name="Normal 2 5 10" xfId="83"/>
    <cellStyle name="Normal 2 5 11" xfId="84"/>
    <cellStyle name="Normal 2 5 12" xfId="85"/>
    <cellStyle name="Normal 2 5 13" xfId="86"/>
    <cellStyle name="Normal 2 5 14" xfId="87"/>
    <cellStyle name="Normal 2 5 15" xfId="88"/>
    <cellStyle name="Normal 2 5 16" xfId="89"/>
    <cellStyle name="Normal 2 5 17" xfId="90"/>
    <cellStyle name="Normal 2 5 18" xfId="91"/>
    <cellStyle name="Normal 2 5 19" xfId="92"/>
    <cellStyle name="Normal 2 5 2" xfId="93"/>
    <cellStyle name="Normal 2 5 20" xfId="94"/>
    <cellStyle name="Normal 2 5 3" xfId="95"/>
    <cellStyle name="Normal 2 5 4" xfId="96"/>
    <cellStyle name="Normal 2 5 5" xfId="97"/>
    <cellStyle name="Normal 2 5 6" xfId="98"/>
    <cellStyle name="Normal 2 5 7" xfId="99"/>
    <cellStyle name="Normal 2 5 8" xfId="100"/>
    <cellStyle name="Normal 2 5 9" xfId="101"/>
    <cellStyle name="Normal 2 6" xfId="102"/>
    <cellStyle name="Normal 2 6 10" xfId="103"/>
    <cellStyle name="Normal 2 6 11" xfId="104"/>
    <cellStyle name="Normal 2 6 12" xfId="105"/>
    <cellStyle name="Normal 2 6 13" xfId="106"/>
    <cellStyle name="Normal 2 6 14" xfId="107"/>
    <cellStyle name="Normal 2 6 15" xfId="108"/>
    <cellStyle name="Normal 2 6 16" xfId="109"/>
    <cellStyle name="Normal 2 6 17" xfId="110"/>
    <cellStyle name="Normal 2 6 18" xfId="111"/>
    <cellStyle name="Normal 2 6 19" xfId="112"/>
    <cellStyle name="Normal 2 6 2" xfId="113"/>
    <cellStyle name="Normal 2 6 20" xfId="114"/>
    <cellStyle name="Normal 2 6 3" xfId="115"/>
    <cellStyle name="Normal 2 6 4" xfId="116"/>
    <cellStyle name="Normal 2 6 5" xfId="117"/>
    <cellStyle name="Normal 2 6 6" xfId="118"/>
    <cellStyle name="Normal 2 6 7" xfId="119"/>
    <cellStyle name="Normal 2 6 8" xfId="120"/>
    <cellStyle name="Normal 2 6 9" xfId="121"/>
    <cellStyle name="Normal 2 7" xfId="122"/>
    <cellStyle name="Normal 2 7 10" xfId="123"/>
    <cellStyle name="Normal 2 7 11" xfId="124"/>
    <cellStyle name="Normal 2 7 12" xfId="125"/>
    <cellStyle name="Normal 2 7 13" xfId="126"/>
    <cellStyle name="Normal 2 7 14" xfId="127"/>
    <cellStyle name="Normal 2 7 15" xfId="128"/>
    <cellStyle name="Normal 2 7 16" xfId="129"/>
    <cellStyle name="Normal 2 7 17" xfId="130"/>
    <cellStyle name="Normal 2 7 18" xfId="131"/>
    <cellStyle name="Normal 2 7 19" xfId="132"/>
    <cellStyle name="Normal 2 7 2" xfId="133"/>
    <cellStyle name="Normal 2 7 20" xfId="134"/>
    <cellStyle name="Normal 2 7 3" xfId="135"/>
    <cellStyle name="Normal 2 7 4" xfId="136"/>
    <cellStyle name="Normal 2 7 5" xfId="137"/>
    <cellStyle name="Normal 2 7 6" xfId="138"/>
    <cellStyle name="Normal 2 7 7" xfId="139"/>
    <cellStyle name="Normal 2 7 8" xfId="140"/>
    <cellStyle name="Normal 2 7 9" xfId="141"/>
    <cellStyle name="Normal 2 8" xfId="142"/>
    <cellStyle name="Normal 2 9" xfId="143"/>
    <cellStyle name="Normal 2_Planilha Valença" xfId="144"/>
    <cellStyle name="Normal 2_Planilha Valença 2" xfId="145"/>
    <cellStyle name="Normal 29" xfId="146"/>
    <cellStyle name="Normal 3" xfId="147"/>
    <cellStyle name="Normal 3 10" xfId="148"/>
    <cellStyle name="Normal 3 11" xfId="149"/>
    <cellStyle name="Normal 3 12" xfId="150"/>
    <cellStyle name="Normal 3 13" xfId="151"/>
    <cellStyle name="Normal 3 14" xfId="152"/>
    <cellStyle name="Normal 3 15" xfId="153"/>
    <cellStyle name="Normal 3 16" xfId="154"/>
    <cellStyle name="Normal 3 17" xfId="155"/>
    <cellStyle name="Normal 3 18" xfId="156"/>
    <cellStyle name="Normal 3 19" xfId="157"/>
    <cellStyle name="Normal 3 2" xfId="158"/>
    <cellStyle name="Normal 3 20" xfId="159"/>
    <cellStyle name="Normal 3 21" xfId="160"/>
    <cellStyle name="Normal 3 3" xfId="161"/>
    <cellStyle name="Normal 3 4" xfId="162"/>
    <cellStyle name="Normal 3 5" xfId="163"/>
    <cellStyle name="Normal 3 6" xfId="164"/>
    <cellStyle name="Normal 3 7" xfId="165"/>
    <cellStyle name="Normal 3 8" xfId="166"/>
    <cellStyle name="Normal 3 9" xfId="167"/>
    <cellStyle name="Normal 4" xfId="168"/>
    <cellStyle name="Normal 4 10" xfId="169"/>
    <cellStyle name="Normal 4 11" xfId="170"/>
    <cellStyle name="Normal 4 12" xfId="171"/>
    <cellStyle name="Normal 4 13" xfId="172"/>
    <cellStyle name="Normal 4 14" xfId="173"/>
    <cellStyle name="Normal 4 15" xfId="174"/>
    <cellStyle name="Normal 4 16" xfId="175"/>
    <cellStyle name="Normal 4 17" xfId="176"/>
    <cellStyle name="Normal 4 18" xfId="177"/>
    <cellStyle name="Normal 4 19" xfId="178"/>
    <cellStyle name="Normal 4 2" xfId="179"/>
    <cellStyle name="Normal 4 20" xfId="180"/>
    <cellStyle name="Normal 4 3" xfId="181"/>
    <cellStyle name="Normal 4 4" xfId="182"/>
    <cellStyle name="Normal 4 5" xfId="183"/>
    <cellStyle name="Normal 4 6" xfId="184"/>
    <cellStyle name="Normal 4 7" xfId="185"/>
    <cellStyle name="Normal 4 8" xfId="186"/>
    <cellStyle name="Normal 4 9" xfId="187"/>
    <cellStyle name="Normal 5" xfId="188"/>
    <cellStyle name="Normal 5 10" xfId="189"/>
    <cellStyle name="Normal 5 11" xfId="190"/>
    <cellStyle name="Normal 5 12" xfId="191"/>
    <cellStyle name="Normal 5 13" xfId="192"/>
    <cellStyle name="Normal 5 14" xfId="193"/>
    <cellStyle name="Normal 5 15" xfId="194"/>
    <cellStyle name="Normal 5 16" xfId="195"/>
    <cellStyle name="Normal 5 17" xfId="196"/>
    <cellStyle name="Normal 5 18" xfId="197"/>
    <cellStyle name="Normal 5 19" xfId="198"/>
    <cellStyle name="Normal 5 2" xfId="199"/>
    <cellStyle name="Normal 5 20" xfId="200"/>
    <cellStyle name="Normal 5 3" xfId="201"/>
    <cellStyle name="Normal 5 4" xfId="202"/>
    <cellStyle name="Normal 5 5" xfId="203"/>
    <cellStyle name="Normal 5 6" xfId="204"/>
    <cellStyle name="Normal 5 7" xfId="205"/>
    <cellStyle name="Normal 5 8" xfId="206"/>
    <cellStyle name="Normal 5 9" xfId="207"/>
    <cellStyle name="Normal 6" xfId="208"/>
    <cellStyle name="Normal 6 10" xfId="209"/>
    <cellStyle name="Normal 6 11" xfId="210"/>
    <cellStyle name="Normal 6 12" xfId="211"/>
    <cellStyle name="Normal 6 13" xfId="212"/>
    <cellStyle name="Normal 6 14" xfId="213"/>
    <cellStyle name="Normal 6 15" xfId="214"/>
    <cellStyle name="Normal 6 16" xfId="215"/>
    <cellStyle name="Normal 6 17" xfId="216"/>
    <cellStyle name="Normal 6 18" xfId="217"/>
    <cellStyle name="Normal 6 19" xfId="218"/>
    <cellStyle name="Normal 6 2" xfId="219"/>
    <cellStyle name="Normal 6 20" xfId="220"/>
    <cellStyle name="Normal 6 3" xfId="221"/>
    <cellStyle name="Normal 6 4" xfId="222"/>
    <cellStyle name="Normal 6 5" xfId="223"/>
    <cellStyle name="Normal 6 6" xfId="224"/>
    <cellStyle name="Normal 6 7" xfId="225"/>
    <cellStyle name="Normal 6 8" xfId="226"/>
    <cellStyle name="Normal 6 9" xfId="227"/>
    <cellStyle name="Normal 7" xfId="228"/>
    <cellStyle name="Normal 7 10" xfId="229"/>
    <cellStyle name="Normal 7 11" xfId="230"/>
    <cellStyle name="Normal 7 12" xfId="231"/>
    <cellStyle name="Normal 7 13" xfId="232"/>
    <cellStyle name="Normal 7 14" xfId="233"/>
    <cellStyle name="Normal 7 15" xfId="234"/>
    <cellStyle name="Normal 7 16" xfId="235"/>
    <cellStyle name="Normal 7 17" xfId="236"/>
    <cellStyle name="Normal 7 18" xfId="237"/>
    <cellStyle name="Normal 7 19" xfId="238"/>
    <cellStyle name="Normal 7 2" xfId="239"/>
    <cellStyle name="Normal 7 20" xfId="240"/>
    <cellStyle name="Normal 7 3" xfId="241"/>
    <cellStyle name="Normal 7 4" xfId="242"/>
    <cellStyle name="Normal 7 5" xfId="243"/>
    <cellStyle name="Normal 7 6" xfId="244"/>
    <cellStyle name="Normal 7 7" xfId="245"/>
    <cellStyle name="Normal 7 8" xfId="246"/>
    <cellStyle name="Normal 7 9" xfId="247"/>
    <cellStyle name="Normal 8" xfId="248"/>
    <cellStyle name="Normal 9" xfId="249"/>
    <cellStyle name="Normal_ORÇAMENTO-HAB" xfId="250"/>
    <cellStyle name="Porcentagem" xfId="251" builtinId="5"/>
    <cellStyle name="Porcentagem 2" xfId="252"/>
    <cellStyle name="Porcentagem 2 2" xfId="253"/>
    <cellStyle name="Porcentagem 2 3" xfId="254"/>
    <cellStyle name="Separador de milhares 10" xfId="256"/>
    <cellStyle name="Separador de milhares 2" xfId="257"/>
    <cellStyle name="Separador de milhares 2 10" xfId="258"/>
    <cellStyle name="Separador de milhares 2 11" xfId="259"/>
    <cellStyle name="Separador de milhares 2 12" xfId="260"/>
    <cellStyle name="Separador de milhares 2 13" xfId="261"/>
    <cellStyle name="Separador de milhares 2 14" xfId="262"/>
    <cellStyle name="Separador de milhares 2 15" xfId="263"/>
    <cellStyle name="Separador de milhares 2 16" xfId="264"/>
    <cellStyle name="Separador de milhares 2 17" xfId="265"/>
    <cellStyle name="Separador de milhares 2 18" xfId="266"/>
    <cellStyle name="Separador de milhares 2 19" xfId="267"/>
    <cellStyle name="Separador de milhares 2 2" xfId="268"/>
    <cellStyle name="Separador de milhares 2 20" xfId="269"/>
    <cellStyle name="Separador de milhares 2 21" xfId="270"/>
    <cellStyle name="Separador de milhares 2 3" xfId="271"/>
    <cellStyle name="Separador de milhares 2 4" xfId="272"/>
    <cellStyle name="Separador de milhares 2 5" xfId="273"/>
    <cellStyle name="Separador de milhares 2 6" xfId="274"/>
    <cellStyle name="Separador de milhares 2 7" xfId="275"/>
    <cellStyle name="Separador de milhares 2 8" xfId="276"/>
    <cellStyle name="Separador de milhares 2 9" xfId="277"/>
    <cellStyle name="Separador de milhares 29" xfId="278"/>
    <cellStyle name="Separador de milhares 3" xfId="279"/>
    <cellStyle name="Separador de milhares 3 10" xfId="280"/>
    <cellStyle name="Separador de milhares 3 11" xfId="281"/>
    <cellStyle name="Separador de milhares 3 12" xfId="282"/>
    <cellStyle name="Separador de milhares 3 13" xfId="283"/>
    <cellStyle name="Separador de milhares 3 14" xfId="284"/>
    <cellStyle name="Separador de milhares 3 15" xfId="285"/>
    <cellStyle name="Separador de milhares 3 16" xfId="286"/>
    <cellStyle name="Separador de milhares 3 17" xfId="287"/>
    <cellStyle name="Separador de milhares 3 18" xfId="288"/>
    <cellStyle name="Separador de milhares 3 19" xfId="289"/>
    <cellStyle name="Separador de milhares 3 2" xfId="290"/>
    <cellStyle name="Separador de milhares 3 20" xfId="291"/>
    <cellStyle name="Separador de milhares 3 3" xfId="292"/>
    <cellStyle name="Separador de milhares 3 4" xfId="293"/>
    <cellStyle name="Separador de milhares 3 5" xfId="294"/>
    <cellStyle name="Separador de milhares 3 6" xfId="295"/>
    <cellStyle name="Separador de milhares 3 7" xfId="296"/>
    <cellStyle name="Separador de milhares 3 8" xfId="297"/>
    <cellStyle name="Separador de milhares 3 9" xfId="298"/>
    <cellStyle name="Separador de milhares 4" xfId="299"/>
    <cellStyle name="Separador de milhares 4 10" xfId="300"/>
    <cellStyle name="Separador de milhares 4 11" xfId="301"/>
    <cellStyle name="Separador de milhares 4 12" xfId="302"/>
    <cellStyle name="Separador de milhares 4 13" xfId="303"/>
    <cellStyle name="Separador de milhares 4 14" xfId="304"/>
    <cellStyle name="Separador de milhares 4 15" xfId="305"/>
    <cellStyle name="Separador de milhares 4 16" xfId="306"/>
    <cellStyle name="Separador de milhares 4 17" xfId="307"/>
    <cellStyle name="Separador de milhares 4 18" xfId="308"/>
    <cellStyle name="Separador de milhares 4 19" xfId="309"/>
    <cellStyle name="Separador de milhares 4 2" xfId="310"/>
    <cellStyle name="Separador de milhares 4 20" xfId="311"/>
    <cellStyle name="Separador de milhares 4 3" xfId="312"/>
    <cellStyle name="Separador de milhares 4 4" xfId="313"/>
    <cellStyle name="Separador de milhares 4 5" xfId="314"/>
    <cellStyle name="Separador de milhares 4 6" xfId="315"/>
    <cellStyle name="Separador de milhares 4 7" xfId="316"/>
    <cellStyle name="Separador de milhares 4 8" xfId="317"/>
    <cellStyle name="Separador de milhares 4 9" xfId="318"/>
    <cellStyle name="Separador de milhares 5" xfId="319"/>
    <cellStyle name="Separador de milhares 5 10" xfId="320"/>
    <cellStyle name="Separador de milhares 5 11" xfId="321"/>
    <cellStyle name="Separador de milhares 5 12" xfId="322"/>
    <cellStyle name="Separador de milhares 5 13" xfId="323"/>
    <cellStyle name="Separador de milhares 5 14" xfId="324"/>
    <cellStyle name="Separador de milhares 5 15" xfId="325"/>
    <cellStyle name="Separador de milhares 5 16" xfId="326"/>
    <cellStyle name="Separador de milhares 5 17" xfId="327"/>
    <cellStyle name="Separador de milhares 5 18" xfId="328"/>
    <cellStyle name="Separador de milhares 5 19" xfId="329"/>
    <cellStyle name="Separador de milhares 5 2" xfId="330"/>
    <cellStyle name="Separador de milhares 5 20" xfId="331"/>
    <cellStyle name="Separador de milhares 5 3" xfId="332"/>
    <cellStyle name="Separador de milhares 5 4" xfId="333"/>
    <cellStyle name="Separador de milhares 5 5" xfId="334"/>
    <cellStyle name="Separador de milhares 5 6" xfId="335"/>
    <cellStyle name="Separador de milhares 5 7" xfId="336"/>
    <cellStyle name="Separador de milhares 5 8" xfId="337"/>
    <cellStyle name="Separador de milhares 5 9" xfId="338"/>
    <cellStyle name="Separador de milhares 6" xfId="339"/>
    <cellStyle name="Separador de milhares 6 10" xfId="340"/>
    <cellStyle name="Separador de milhares 6 11" xfId="341"/>
    <cellStyle name="Separador de milhares 6 12" xfId="342"/>
    <cellStyle name="Separador de milhares 6 13" xfId="343"/>
    <cellStyle name="Separador de milhares 6 14" xfId="344"/>
    <cellStyle name="Separador de milhares 6 15" xfId="345"/>
    <cellStyle name="Separador de milhares 6 16" xfId="346"/>
    <cellStyle name="Separador de milhares 6 17" xfId="347"/>
    <cellStyle name="Separador de milhares 6 18" xfId="348"/>
    <cellStyle name="Separador de milhares 6 19" xfId="349"/>
    <cellStyle name="Separador de milhares 6 2" xfId="350"/>
    <cellStyle name="Separador de milhares 6 20" xfId="351"/>
    <cellStyle name="Separador de milhares 6 3" xfId="352"/>
    <cellStyle name="Separador de milhares 6 4" xfId="353"/>
    <cellStyle name="Separador de milhares 6 5" xfId="354"/>
    <cellStyle name="Separador de milhares 6 6" xfId="355"/>
    <cellStyle name="Separador de milhares 6 7" xfId="356"/>
    <cellStyle name="Separador de milhares 6 8" xfId="357"/>
    <cellStyle name="Separador de milhares 6 9" xfId="358"/>
    <cellStyle name="Separador de milhares 7" xfId="359"/>
    <cellStyle name="Separador de milhares 7 10" xfId="360"/>
    <cellStyle name="Separador de milhares 7 11" xfId="361"/>
    <cellStyle name="Separador de milhares 7 12" xfId="362"/>
    <cellStyle name="Separador de milhares 7 13" xfId="363"/>
    <cellStyle name="Separador de milhares 7 14" xfId="364"/>
    <cellStyle name="Separador de milhares 7 15" xfId="365"/>
    <cellStyle name="Separador de milhares 7 16" xfId="366"/>
    <cellStyle name="Separador de milhares 7 17" xfId="367"/>
    <cellStyle name="Separador de milhares 7 18" xfId="368"/>
    <cellStyle name="Separador de milhares 7 19" xfId="369"/>
    <cellStyle name="Separador de milhares 7 2" xfId="370"/>
    <cellStyle name="Separador de milhares 7 20" xfId="371"/>
    <cellStyle name="Separador de milhares 7 3" xfId="372"/>
    <cellStyle name="Separador de milhares 7 4" xfId="373"/>
    <cellStyle name="Separador de milhares 7 5" xfId="374"/>
    <cellStyle name="Separador de milhares 7 6" xfId="375"/>
    <cellStyle name="Separador de milhares 7 7" xfId="376"/>
    <cellStyle name="Separador de milhares 7 8" xfId="377"/>
    <cellStyle name="Separador de milhares 7 9" xfId="378"/>
    <cellStyle name="Separador de milhares 8" xfId="379"/>
    <cellStyle name="Separador de milhares 9" xfId="380"/>
    <cellStyle name="Separador de milhares 9 2" xfId="381"/>
    <cellStyle name="Vírgula" xfId="255" builtinId="3"/>
    <cellStyle name="Vírgula 2" xfId="3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57150</xdr:rowOff>
    </xdr:from>
    <xdr:to>
      <xdr:col>2</xdr:col>
      <xdr:colOff>1895475</xdr:colOff>
      <xdr:row>7</xdr:row>
      <xdr:rowOff>9525</xdr:rowOff>
    </xdr:to>
    <xdr:pic>
      <xdr:nvPicPr>
        <xdr:cNvPr id="365632" name="Picture 39" descr="Logomarca Terra Querid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285750"/>
          <a:ext cx="23526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1904999</xdr:colOff>
      <xdr:row>1</xdr:row>
      <xdr:rowOff>1</xdr:rowOff>
    </xdr:from>
    <xdr:to>
      <xdr:col>4</xdr:col>
      <xdr:colOff>753139</xdr:colOff>
      <xdr:row>8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2768894" y="232588"/>
          <a:ext cx="2580611" cy="145090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pt-BR" sz="2400" b="1" i="0" strike="noStrike">
              <a:solidFill>
                <a:srgbClr val="000000"/>
              </a:solidFill>
              <a:latin typeface="Arial Narrow"/>
            </a:rPr>
            <a:t>SECRETARIA DE ESTADO DA SAÚDE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4150179</xdr:colOff>
      <xdr:row>1</xdr:row>
      <xdr:rowOff>13608</xdr:rowOff>
    </xdr:from>
    <xdr:to>
      <xdr:col>6</xdr:col>
      <xdr:colOff>0</xdr:colOff>
      <xdr:row>7</xdr:row>
      <xdr:rowOff>13607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953000" y="244929"/>
          <a:ext cx="2952750" cy="1387928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pt-BR" sz="2400" b="1" i="0" strike="noStrike">
              <a:solidFill>
                <a:srgbClr val="000000"/>
              </a:solidFill>
              <a:latin typeface="Arial Narrow"/>
            </a:rPr>
            <a:t>SECRETARIA DE ESTADO</a:t>
          </a:r>
          <a:r>
            <a:rPr lang="pt-BR" sz="2400" b="1" i="0" strike="noStrike" baseline="0">
              <a:solidFill>
                <a:srgbClr val="000000"/>
              </a:solidFill>
              <a:latin typeface="Arial Narrow"/>
            </a:rPr>
            <a:t> DA SAÚDE</a:t>
          </a:r>
          <a:endParaRPr lang="pt-BR" sz="2400" b="1" i="0" strike="noStrike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1</xdr:col>
      <xdr:colOff>54429</xdr:colOff>
      <xdr:row>1</xdr:row>
      <xdr:rowOff>68036</xdr:rowOff>
    </xdr:from>
    <xdr:to>
      <xdr:col>2</xdr:col>
      <xdr:colOff>4152900</xdr:colOff>
      <xdr:row>6</xdr:row>
      <xdr:rowOff>180975</xdr:rowOff>
    </xdr:to>
    <xdr:pic>
      <xdr:nvPicPr>
        <xdr:cNvPr id="366657" name="Picture 39" descr="Logomarca Terra Querid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393" y="299357"/>
          <a:ext cx="4588328" cy="1269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16144</xdr:colOff>
      <xdr:row>1</xdr:row>
      <xdr:rowOff>16143</xdr:rowOff>
    </xdr:from>
    <xdr:to>
      <xdr:col>4</xdr:col>
      <xdr:colOff>1145</xdr:colOff>
      <xdr:row>6</xdr:row>
      <xdr:rowOff>218042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686837" y="211233"/>
          <a:ext cx="3760573" cy="1349490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>
            <a:lnSpc>
              <a:spcPts val="2400"/>
            </a:lnSpc>
            <a:defRPr sz="1000"/>
          </a:pPr>
          <a:r>
            <a:rPr lang="pt-BR" sz="2200" b="1" i="0" strike="noStrike">
              <a:solidFill>
                <a:srgbClr val="000000"/>
              </a:solidFill>
              <a:latin typeface="Arial Narrow"/>
            </a:rPr>
            <a:t>SECRETARIA DE ESTADO DA SAÚDE</a:t>
          </a: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1</xdr:col>
      <xdr:colOff>3409950</xdr:colOff>
      <xdr:row>6</xdr:row>
      <xdr:rowOff>190500</xdr:rowOff>
    </xdr:to>
    <xdr:pic>
      <xdr:nvPicPr>
        <xdr:cNvPr id="367681" name="Picture 39" descr="Logomarca Terra Querid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" y="304800"/>
          <a:ext cx="36671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1406598</xdr:colOff>
      <xdr:row>1</xdr:row>
      <xdr:rowOff>44303</xdr:rowOff>
    </xdr:from>
    <xdr:to>
      <xdr:col>3</xdr:col>
      <xdr:colOff>11076</xdr:colOff>
      <xdr:row>6</xdr:row>
      <xdr:rowOff>210435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835348" y="276890"/>
          <a:ext cx="2204042" cy="1329068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/>
          <a:r>
            <a:rPr lang="pt-BR" sz="2000" b="1" i="0">
              <a:effectLst/>
              <a:latin typeface="+mn-lt"/>
              <a:ea typeface="+mn-ea"/>
              <a:cs typeface="+mn-cs"/>
            </a:rPr>
            <a:t>SECRETARIA DE ESTADO DA SAÚDE</a:t>
          </a:r>
          <a:endParaRPr lang="pt-BR" sz="2000">
            <a:effectLst/>
          </a:endParaRPr>
        </a:p>
      </xdr:txBody>
    </xdr:sp>
    <xdr:clientData/>
  </xdr:twoCellAnchor>
  <xdr:twoCellAnchor>
    <xdr:from>
      <xdr:col>1</xdr:col>
      <xdr:colOff>22151</xdr:colOff>
      <xdr:row>1</xdr:row>
      <xdr:rowOff>55849</xdr:rowOff>
    </xdr:from>
    <xdr:to>
      <xdr:col>2</xdr:col>
      <xdr:colOff>1400174</xdr:colOff>
      <xdr:row>6</xdr:row>
      <xdr:rowOff>47625</xdr:rowOff>
    </xdr:to>
    <xdr:pic>
      <xdr:nvPicPr>
        <xdr:cNvPr id="368705" name="Picture 39" descr="Logomarca Terra Querid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2267" y="288436"/>
          <a:ext cx="2496657" cy="1154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18</xdr:row>
      <xdr:rowOff>47625</xdr:rowOff>
    </xdr:from>
    <xdr:to>
      <xdr:col>12</xdr:col>
      <xdr:colOff>19050</xdr:colOff>
      <xdr:row>29</xdr:row>
      <xdr:rowOff>133350</xdr:rowOff>
    </xdr:to>
    <xdr:pic>
      <xdr:nvPicPr>
        <xdr:cNvPr id="369728" name="Objeto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-2531" t="-5362" r="-2596" b="-7764"/>
        <a:stretch>
          <a:fillRect/>
        </a:stretch>
      </xdr:blipFill>
      <xdr:spPr bwMode="auto">
        <a:xfrm>
          <a:off x="609600" y="4619625"/>
          <a:ext cx="4410075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0</xdr:row>
      <xdr:rowOff>28575</xdr:rowOff>
    </xdr:from>
    <xdr:to>
      <xdr:col>3</xdr:col>
      <xdr:colOff>352425</xdr:colOff>
      <xdr:row>2</xdr:row>
      <xdr:rowOff>285750</xdr:rowOff>
    </xdr:to>
    <xdr:pic>
      <xdr:nvPicPr>
        <xdr:cNvPr id="369729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28575"/>
          <a:ext cx="14763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2"/>
  <sheetViews>
    <sheetView view="pageBreakPreview" topLeftCell="A49" zoomScale="96" zoomScaleSheetLayoutView="96" workbookViewId="0">
      <selection activeCell="B11" sqref="B11:G11"/>
    </sheetView>
  </sheetViews>
  <sheetFormatPr defaultRowHeight="18" customHeight="1" x14ac:dyDescent="0.25"/>
  <cols>
    <col min="1" max="1" width="4.7109375" style="23" customWidth="1"/>
    <col min="2" max="2" width="8.28515625" style="27" customWidth="1"/>
    <col min="3" max="3" width="47.7109375" style="23" customWidth="1"/>
    <col min="4" max="4" width="11.5703125" style="23" customWidth="1"/>
    <col min="5" max="5" width="11.42578125" style="23" customWidth="1"/>
    <col min="6" max="6" width="6.7109375" style="24" customWidth="1"/>
    <col min="7" max="7" width="10.7109375" style="28" customWidth="1"/>
    <col min="8" max="8" width="14.42578125" style="26" customWidth="1"/>
    <col min="9" max="9" width="16.140625" style="26" customWidth="1"/>
    <col min="10" max="10" width="18" style="23" customWidth="1"/>
    <col min="11" max="11" width="10" style="23" customWidth="1"/>
    <col min="12" max="16384" width="9.140625" style="23"/>
  </cols>
  <sheetData>
    <row r="1" spans="2:11" ht="18" customHeight="1" x14ac:dyDescent="0.25">
      <c r="B1" s="29"/>
      <c r="C1" s="30"/>
      <c r="D1" s="30"/>
      <c r="E1" s="30"/>
      <c r="F1" s="31"/>
      <c r="G1" s="32"/>
      <c r="H1" s="33"/>
      <c r="I1" s="33"/>
      <c r="J1" s="30"/>
      <c r="K1" s="30"/>
    </row>
    <row r="2" spans="2:11" ht="18" customHeight="1" x14ac:dyDescent="0.25">
      <c r="B2" s="366"/>
      <c r="C2" s="367"/>
      <c r="D2" s="367"/>
      <c r="E2" s="368"/>
      <c r="F2" s="353" t="s">
        <v>20</v>
      </c>
      <c r="G2" s="353"/>
      <c r="H2" s="353"/>
      <c r="I2" s="353"/>
      <c r="J2" s="353"/>
      <c r="K2" s="353"/>
    </row>
    <row r="3" spans="2:11" ht="18" customHeight="1" x14ac:dyDescent="0.25">
      <c r="B3" s="369"/>
      <c r="C3" s="370"/>
      <c r="D3" s="370"/>
      <c r="E3" s="371"/>
      <c r="F3" s="353"/>
      <c r="G3" s="353"/>
      <c r="H3" s="353"/>
      <c r="I3" s="353"/>
      <c r="J3" s="353"/>
      <c r="K3" s="353"/>
    </row>
    <row r="4" spans="2:11" ht="18" customHeight="1" x14ac:dyDescent="0.25">
      <c r="B4" s="369"/>
      <c r="C4" s="370"/>
      <c r="D4" s="370"/>
      <c r="E4" s="371"/>
      <c r="F4" s="354" t="s">
        <v>19</v>
      </c>
      <c r="G4" s="355"/>
      <c r="H4" s="355"/>
      <c r="I4" s="355"/>
      <c r="J4" s="355"/>
      <c r="K4" s="356"/>
    </row>
    <row r="5" spans="2:11" ht="18" customHeight="1" x14ac:dyDescent="0.25">
      <c r="B5" s="369"/>
      <c r="C5" s="370"/>
      <c r="D5" s="370"/>
      <c r="E5" s="371"/>
      <c r="F5" s="357"/>
      <c r="G5" s="358"/>
      <c r="H5" s="358"/>
      <c r="I5" s="358"/>
      <c r="J5" s="358"/>
      <c r="K5" s="359"/>
    </row>
    <row r="6" spans="2:11" ht="18" customHeight="1" x14ac:dyDescent="0.25">
      <c r="B6" s="369"/>
      <c r="C6" s="370"/>
      <c r="D6" s="370"/>
      <c r="E6" s="371"/>
      <c r="F6" s="360" t="s">
        <v>15</v>
      </c>
      <c r="G6" s="360"/>
      <c r="H6" s="360"/>
      <c r="I6" s="360"/>
      <c r="J6" s="360"/>
      <c r="K6" s="360"/>
    </row>
    <row r="7" spans="2:11" ht="18" customHeight="1" x14ac:dyDescent="0.25">
      <c r="B7" s="369"/>
      <c r="C7" s="370"/>
      <c r="D7" s="370"/>
      <c r="E7" s="371"/>
      <c r="F7" s="360"/>
      <c r="G7" s="360"/>
      <c r="H7" s="360"/>
      <c r="I7" s="360"/>
      <c r="J7" s="360"/>
      <c r="K7" s="360"/>
    </row>
    <row r="8" spans="2:11" ht="4.5" customHeight="1" x14ac:dyDescent="0.25">
      <c r="B8" s="369"/>
      <c r="C8" s="370"/>
      <c r="D8" s="370"/>
      <c r="E8" s="371"/>
      <c r="F8" s="361"/>
      <c r="G8" s="361"/>
      <c r="H8" s="361"/>
      <c r="I8" s="361"/>
      <c r="J8" s="361"/>
      <c r="K8" s="361"/>
    </row>
    <row r="9" spans="2:11" s="87" customFormat="1" ht="4.5" customHeight="1" x14ac:dyDescent="0.25">
      <c r="B9" s="216"/>
      <c r="C9" s="216"/>
      <c r="D9" s="216"/>
      <c r="E9" s="216"/>
      <c r="F9" s="217"/>
      <c r="G9" s="217"/>
      <c r="H9" s="217"/>
      <c r="I9" s="217"/>
      <c r="J9" s="217"/>
      <c r="K9" s="217"/>
    </row>
    <row r="10" spans="2:11" ht="18" customHeight="1" x14ac:dyDescent="0.25">
      <c r="B10" s="383" t="s">
        <v>284</v>
      </c>
      <c r="C10" s="384"/>
      <c r="D10" s="384"/>
      <c r="E10" s="384"/>
      <c r="F10" s="384"/>
      <c r="G10" s="385"/>
      <c r="H10" s="377" t="s">
        <v>286</v>
      </c>
      <c r="I10" s="378"/>
      <c r="J10" s="378"/>
      <c r="K10" s="379"/>
    </row>
    <row r="11" spans="2:11" ht="18" customHeight="1" x14ac:dyDescent="0.25">
      <c r="B11" s="380" t="s">
        <v>285</v>
      </c>
      <c r="C11" s="381"/>
      <c r="D11" s="381"/>
      <c r="E11" s="381"/>
      <c r="F11" s="381"/>
      <c r="G11" s="382"/>
      <c r="H11" s="377" t="s">
        <v>287</v>
      </c>
      <c r="I11" s="378"/>
      <c r="J11" s="378"/>
      <c r="K11" s="379"/>
    </row>
    <row r="12" spans="2:11" s="87" customFormat="1" ht="5.0999999999999996" customHeight="1" x14ac:dyDescent="0.25">
      <c r="B12" s="213"/>
      <c r="C12" s="214"/>
      <c r="D12" s="214"/>
      <c r="E12" s="214"/>
      <c r="F12" s="214"/>
      <c r="G12" s="214"/>
      <c r="H12" s="215"/>
      <c r="I12" s="215"/>
      <c r="J12" s="215"/>
      <c r="K12" s="215"/>
    </row>
    <row r="13" spans="2:11" ht="24.95" customHeight="1" x14ac:dyDescent="0.25">
      <c r="B13" s="374" t="s">
        <v>27</v>
      </c>
      <c r="C13" s="375"/>
      <c r="D13" s="375"/>
      <c r="E13" s="375"/>
      <c r="F13" s="375"/>
      <c r="G13" s="375"/>
      <c r="H13" s="375"/>
      <c r="I13" s="375"/>
      <c r="J13" s="375"/>
      <c r="K13" s="376"/>
    </row>
    <row r="14" spans="2:11" s="87" customFormat="1" ht="5.0999999999999996" customHeight="1" x14ac:dyDescent="0.25">
      <c r="B14" s="214"/>
      <c r="C14" s="214"/>
      <c r="D14" s="214"/>
      <c r="E14" s="214"/>
      <c r="F14" s="214"/>
      <c r="G14" s="214"/>
      <c r="H14" s="214"/>
      <c r="I14" s="214"/>
      <c r="J14" s="214"/>
      <c r="K14" s="214"/>
    </row>
    <row r="15" spans="2:11" ht="29.25" customHeight="1" x14ac:dyDescent="0.25">
      <c r="B15" s="372" t="s">
        <v>0</v>
      </c>
      <c r="C15" s="362" t="s">
        <v>1</v>
      </c>
      <c r="D15" s="362" t="s">
        <v>84</v>
      </c>
      <c r="E15" s="362" t="s">
        <v>56</v>
      </c>
      <c r="F15" s="362" t="s">
        <v>29</v>
      </c>
      <c r="G15" s="362" t="s">
        <v>28</v>
      </c>
      <c r="H15" s="364" t="s">
        <v>45</v>
      </c>
      <c r="I15" s="202" t="s">
        <v>112</v>
      </c>
      <c r="J15" s="362" t="s">
        <v>46</v>
      </c>
      <c r="K15" s="362" t="s">
        <v>17</v>
      </c>
    </row>
    <row r="16" spans="2:11" ht="15.75" x14ac:dyDescent="0.25">
      <c r="B16" s="373"/>
      <c r="C16" s="363"/>
      <c r="D16" s="363"/>
      <c r="E16" s="363"/>
      <c r="F16" s="363"/>
      <c r="G16" s="363"/>
      <c r="H16" s="365"/>
      <c r="I16" s="203">
        <v>0.2467</v>
      </c>
      <c r="J16" s="363"/>
      <c r="K16" s="363"/>
    </row>
    <row r="17" spans="2:11" s="87" customFormat="1" ht="5.0999999999999996" customHeight="1" x14ac:dyDescent="0.25">
      <c r="B17" s="214"/>
      <c r="C17" s="255"/>
      <c r="D17" s="255"/>
      <c r="E17" s="255"/>
      <c r="F17" s="255"/>
      <c r="G17" s="255"/>
      <c r="H17" s="256"/>
      <c r="I17" s="257"/>
      <c r="J17" s="255"/>
      <c r="K17" s="255"/>
    </row>
    <row r="18" spans="2:11" x14ac:dyDescent="0.25">
      <c r="B18" s="374" t="s">
        <v>113</v>
      </c>
      <c r="C18" s="375"/>
      <c r="D18" s="375"/>
      <c r="E18" s="375"/>
      <c r="F18" s="375"/>
      <c r="G18" s="375"/>
      <c r="H18" s="375"/>
      <c r="I18" s="375"/>
      <c r="J18" s="375"/>
      <c r="K18" s="376"/>
    </row>
    <row r="19" spans="2:11" s="87" customFormat="1" ht="5.0999999999999996" customHeight="1" x14ac:dyDescent="0.25">
      <c r="B19" s="214"/>
      <c r="C19" s="214"/>
      <c r="D19" s="214"/>
      <c r="E19" s="214"/>
      <c r="F19" s="214"/>
      <c r="G19" s="214"/>
      <c r="H19" s="214"/>
      <c r="I19" s="214"/>
      <c r="J19" s="214"/>
      <c r="K19" s="214"/>
    </row>
    <row r="20" spans="2:11" s="25" customFormat="1" ht="15.75" x14ac:dyDescent="0.25">
      <c r="B20" s="204" t="s">
        <v>2</v>
      </c>
      <c r="C20" s="141" t="s">
        <v>47</v>
      </c>
      <c r="D20" s="142"/>
      <c r="E20" s="142"/>
      <c r="F20" s="142"/>
      <c r="G20" s="142"/>
      <c r="H20" s="142"/>
      <c r="I20" s="143"/>
      <c r="J20" s="205">
        <f>SUM(J21:J28)</f>
        <v>3159.1499999999996</v>
      </c>
      <c r="K20" s="206">
        <f>J20/$J$68</f>
        <v>9.408669801152636E-2</v>
      </c>
    </row>
    <row r="21" spans="2:11" s="279" customFormat="1" ht="15.75" x14ac:dyDescent="0.25">
      <c r="B21" s="296" t="s">
        <v>93</v>
      </c>
      <c r="C21" s="297" t="s">
        <v>350</v>
      </c>
      <c r="D21" s="298" t="s">
        <v>85</v>
      </c>
      <c r="E21" s="299" t="s">
        <v>92</v>
      </c>
      <c r="F21" s="300" t="s">
        <v>16</v>
      </c>
      <c r="G21" s="301">
        <f>'Memorial de Cálculo'!K20</f>
        <v>4.5</v>
      </c>
      <c r="H21" s="289">
        <v>216.61</v>
      </c>
      <c r="I21" s="219">
        <f>ROUND((1+I$16)*H21,2)</f>
        <v>270.05</v>
      </c>
      <c r="J21" s="302">
        <f>ROUND((G21*I21),2)</f>
        <v>1215.23</v>
      </c>
      <c r="K21" s="262"/>
    </row>
    <row r="22" spans="2:11" s="279" customFormat="1" ht="31.5" x14ac:dyDescent="0.25">
      <c r="B22" s="296" t="s">
        <v>297</v>
      </c>
      <c r="C22" s="297" t="s">
        <v>288</v>
      </c>
      <c r="D22" s="298" t="s">
        <v>85</v>
      </c>
      <c r="E22" s="299">
        <v>72142</v>
      </c>
      <c r="F22" s="300" t="s">
        <v>29</v>
      </c>
      <c r="G22" s="301">
        <f>'Memorial de Cálculo'!K29</f>
        <v>8</v>
      </c>
      <c r="H22" s="289">
        <v>6.38</v>
      </c>
      <c r="I22" s="219">
        <f t="shared" ref="I22:I28" si="0">ROUND((1+I$16)*H22,2)</f>
        <v>7.95</v>
      </c>
      <c r="J22" s="302">
        <f t="shared" ref="J22:J28" si="1">ROUND((G22*I22),2)</f>
        <v>63.6</v>
      </c>
      <c r="K22" s="262"/>
    </row>
    <row r="23" spans="2:11" s="279" customFormat="1" ht="15.75" x14ac:dyDescent="0.25">
      <c r="B23" s="296" t="s">
        <v>298</v>
      </c>
      <c r="C23" s="297" t="s">
        <v>289</v>
      </c>
      <c r="D23" s="298" t="s">
        <v>85</v>
      </c>
      <c r="E23" s="299">
        <v>72143</v>
      </c>
      <c r="F23" s="300" t="s">
        <v>29</v>
      </c>
      <c r="G23" s="301">
        <f>'Memorial de Cálculo'!K38</f>
        <v>8</v>
      </c>
      <c r="H23" s="289">
        <v>30.83</v>
      </c>
      <c r="I23" s="219">
        <f t="shared" si="0"/>
        <v>38.44</v>
      </c>
      <c r="J23" s="302">
        <f t="shared" si="1"/>
        <v>307.52</v>
      </c>
      <c r="K23" s="262"/>
    </row>
    <row r="24" spans="2:11" s="279" customFormat="1" ht="31.5" x14ac:dyDescent="0.25">
      <c r="B24" s="296" t="s">
        <v>299</v>
      </c>
      <c r="C24" s="297" t="s">
        <v>290</v>
      </c>
      <c r="D24" s="298" t="s">
        <v>85</v>
      </c>
      <c r="E24" s="299" t="s">
        <v>295</v>
      </c>
      <c r="F24" s="300" t="s">
        <v>29</v>
      </c>
      <c r="G24" s="301">
        <f>'Memorial de Cálculo'!K47</f>
        <v>2</v>
      </c>
      <c r="H24" s="289">
        <v>37.21</v>
      </c>
      <c r="I24" s="219">
        <f t="shared" si="0"/>
        <v>46.39</v>
      </c>
      <c r="J24" s="302">
        <f t="shared" si="1"/>
        <v>92.78</v>
      </c>
      <c r="K24" s="262"/>
    </row>
    <row r="25" spans="2:11" s="279" customFormat="1" ht="15.75" x14ac:dyDescent="0.25">
      <c r="B25" s="296" t="s">
        <v>300</v>
      </c>
      <c r="C25" s="297" t="s">
        <v>291</v>
      </c>
      <c r="D25" s="298" t="s">
        <v>85</v>
      </c>
      <c r="E25" s="299">
        <v>85334</v>
      </c>
      <c r="F25" s="300" t="s">
        <v>16</v>
      </c>
      <c r="G25" s="301">
        <f>'Memorial de Cálculo'!K56</f>
        <v>4.625</v>
      </c>
      <c r="H25" s="289">
        <v>10.02</v>
      </c>
      <c r="I25" s="219">
        <f t="shared" si="0"/>
        <v>12.49</v>
      </c>
      <c r="J25" s="302">
        <f t="shared" si="1"/>
        <v>57.77</v>
      </c>
      <c r="K25" s="262"/>
    </row>
    <row r="26" spans="2:11" s="279" customFormat="1" ht="15.75" x14ac:dyDescent="0.25">
      <c r="B26" s="296" t="s">
        <v>301</v>
      </c>
      <c r="C26" s="297" t="s">
        <v>292</v>
      </c>
      <c r="D26" s="298" t="s">
        <v>85</v>
      </c>
      <c r="E26" s="299">
        <v>85333</v>
      </c>
      <c r="F26" s="300" t="s">
        <v>29</v>
      </c>
      <c r="G26" s="301">
        <f>'Memorial de Cálculo'!K65</f>
        <v>3</v>
      </c>
      <c r="H26" s="289">
        <v>11.48</v>
      </c>
      <c r="I26" s="219">
        <f t="shared" si="0"/>
        <v>14.31</v>
      </c>
      <c r="J26" s="302">
        <f t="shared" si="1"/>
        <v>42.93</v>
      </c>
      <c r="K26" s="262"/>
    </row>
    <row r="27" spans="2:11" s="279" customFormat="1" ht="31.5" x14ac:dyDescent="0.25">
      <c r="B27" s="296" t="s">
        <v>302</v>
      </c>
      <c r="C27" s="297" t="s">
        <v>293</v>
      </c>
      <c r="D27" s="298" t="s">
        <v>85</v>
      </c>
      <c r="E27" s="299">
        <v>85416</v>
      </c>
      <c r="F27" s="300" t="s">
        <v>29</v>
      </c>
      <c r="G27" s="301">
        <f>'Memorial de Cálculo'!K74</f>
        <v>15</v>
      </c>
      <c r="H27" s="289">
        <v>8.2200000000000006</v>
      </c>
      <c r="I27" s="219">
        <f t="shared" si="0"/>
        <v>10.25</v>
      </c>
      <c r="J27" s="302">
        <f t="shared" si="1"/>
        <v>153.75</v>
      </c>
      <c r="K27" s="262"/>
    </row>
    <row r="28" spans="2:11" s="279" customFormat="1" ht="31.5" x14ac:dyDescent="0.25">
      <c r="B28" s="296" t="s">
        <v>303</v>
      </c>
      <c r="C28" s="297" t="s">
        <v>294</v>
      </c>
      <c r="D28" s="298" t="s">
        <v>85</v>
      </c>
      <c r="E28" s="299">
        <v>85406</v>
      </c>
      <c r="F28" s="300" t="s">
        <v>296</v>
      </c>
      <c r="G28" s="301">
        <f>'Memorial de Cálculo'!K83</f>
        <v>34.650000000000006</v>
      </c>
      <c r="H28" s="289">
        <v>28.37</v>
      </c>
      <c r="I28" s="219">
        <f t="shared" si="0"/>
        <v>35.369999999999997</v>
      </c>
      <c r="J28" s="302">
        <f t="shared" si="1"/>
        <v>1225.57</v>
      </c>
      <c r="K28" s="262"/>
    </row>
    <row r="29" spans="2:11" s="25" customFormat="1" ht="15.75" x14ac:dyDescent="0.25">
      <c r="B29" s="208" t="s">
        <v>3</v>
      </c>
      <c r="C29" s="141" t="s">
        <v>304</v>
      </c>
      <c r="D29" s="142"/>
      <c r="E29" s="142"/>
      <c r="F29" s="142"/>
      <c r="G29" s="142"/>
      <c r="H29" s="142"/>
      <c r="I29" s="143"/>
      <c r="J29" s="205">
        <f>SUM(J30:J33)</f>
        <v>1889.1799999999998</v>
      </c>
      <c r="K29" s="206">
        <f>J29/$J$68</f>
        <v>5.6264092603838176E-2</v>
      </c>
    </row>
    <row r="30" spans="2:11" s="279" customFormat="1" ht="31.5" x14ac:dyDescent="0.25">
      <c r="B30" s="296" t="s">
        <v>236</v>
      </c>
      <c r="C30" s="297" t="s">
        <v>305</v>
      </c>
      <c r="D30" s="298" t="s">
        <v>85</v>
      </c>
      <c r="E30" s="299">
        <v>85367</v>
      </c>
      <c r="F30" s="300" t="s">
        <v>296</v>
      </c>
      <c r="G30" s="301">
        <f>'Memorial de Cálculo'!K93</f>
        <v>5.19</v>
      </c>
      <c r="H30" s="289">
        <v>20.04</v>
      </c>
      <c r="I30" s="219">
        <f>ROUND((1+I$16)*H30,2)</f>
        <v>24.98</v>
      </c>
      <c r="J30" s="302">
        <f>ROUND((G30*I30),2)</f>
        <v>129.65</v>
      </c>
      <c r="K30" s="262"/>
    </row>
    <row r="31" spans="2:11" s="279" customFormat="1" ht="31.5" x14ac:dyDescent="0.25">
      <c r="B31" s="296" t="s">
        <v>272</v>
      </c>
      <c r="C31" s="297" t="s">
        <v>306</v>
      </c>
      <c r="D31" s="298" t="s">
        <v>98</v>
      </c>
      <c r="E31" s="299" t="s">
        <v>278</v>
      </c>
      <c r="F31" s="300" t="s">
        <v>296</v>
      </c>
      <c r="G31" s="301">
        <f>'Memorial de Cálculo'!K102</f>
        <v>10.68</v>
      </c>
      <c r="H31" s="289">
        <v>16.989999999999998</v>
      </c>
      <c r="I31" s="219">
        <f t="shared" ref="I31:I40" si="2">ROUND((1+I$16)*H31,2)</f>
        <v>21.18</v>
      </c>
      <c r="J31" s="302">
        <f t="shared" ref="J31:J40" si="3">ROUND((G31*I31),2)</f>
        <v>226.2</v>
      </c>
      <c r="K31" s="262"/>
    </row>
    <row r="32" spans="2:11" s="279" customFormat="1" ht="31.5" x14ac:dyDescent="0.25">
      <c r="B32" s="296" t="s">
        <v>96</v>
      </c>
      <c r="C32" s="297" t="s">
        <v>307</v>
      </c>
      <c r="D32" s="298" t="s">
        <v>85</v>
      </c>
      <c r="E32" s="299" t="s">
        <v>279</v>
      </c>
      <c r="F32" s="300" t="s">
        <v>296</v>
      </c>
      <c r="G32" s="301">
        <f>'Memorial de Cálculo'!K111</f>
        <v>10.68</v>
      </c>
      <c r="H32" s="289">
        <v>3.92</v>
      </c>
      <c r="I32" s="219">
        <f t="shared" si="2"/>
        <v>4.8899999999999997</v>
      </c>
      <c r="J32" s="302">
        <f t="shared" si="3"/>
        <v>52.23</v>
      </c>
      <c r="K32" s="262"/>
    </row>
    <row r="33" spans="2:12" s="279" customFormat="1" ht="15.75" x14ac:dyDescent="0.25">
      <c r="B33" s="296" t="s">
        <v>273</v>
      </c>
      <c r="C33" s="297" t="s">
        <v>328</v>
      </c>
      <c r="D33" s="298" t="s">
        <v>85</v>
      </c>
      <c r="E33" s="299" t="s">
        <v>280</v>
      </c>
      <c r="F33" s="300" t="s">
        <v>16</v>
      </c>
      <c r="G33" s="301">
        <f>'Memorial de Cálculo'!K120</f>
        <v>30</v>
      </c>
      <c r="H33" s="289">
        <v>39.6</v>
      </c>
      <c r="I33" s="219">
        <f t="shared" si="2"/>
        <v>49.37</v>
      </c>
      <c r="J33" s="302">
        <f t="shared" si="3"/>
        <v>1481.1</v>
      </c>
      <c r="K33" s="262"/>
    </row>
    <row r="34" spans="2:12" s="25" customFormat="1" ht="15.75" x14ac:dyDescent="0.25">
      <c r="B34" s="208" t="s">
        <v>256</v>
      </c>
      <c r="C34" s="141" t="s">
        <v>274</v>
      </c>
      <c r="D34" s="142"/>
      <c r="E34" s="142"/>
      <c r="F34" s="142"/>
      <c r="G34" s="142"/>
      <c r="H34" s="142"/>
      <c r="I34" s="143"/>
      <c r="J34" s="205">
        <f>SUM(J35:J40)</f>
        <v>12862.289999999999</v>
      </c>
      <c r="K34" s="206">
        <f>J34/$J$68</f>
        <v>0.38306835540150846</v>
      </c>
    </row>
    <row r="35" spans="2:12" s="279" customFormat="1" ht="15.75" x14ac:dyDescent="0.25">
      <c r="B35" s="296" t="s">
        <v>261</v>
      </c>
      <c r="C35" s="297" t="s">
        <v>329</v>
      </c>
      <c r="D35" s="298" t="s">
        <v>85</v>
      </c>
      <c r="E35" s="299" t="s">
        <v>283</v>
      </c>
      <c r="F35" s="300" t="s">
        <v>16</v>
      </c>
      <c r="G35" s="301">
        <f>'Memorial de Cálculo'!K130</f>
        <v>4.05</v>
      </c>
      <c r="H35" s="289">
        <v>56.54</v>
      </c>
      <c r="I35" s="219">
        <f t="shared" si="2"/>
        <v>70.489999999999995</v>
      </c>
      <c r="J35" s="302">
        <f t="shared" si="3"/>
        <v>285.48</v>
      </c>
      <c r="K35" s="262"/>
    </row>
    <row r="36" spans="2:12" s="279" customFormat="1" ht="15.75" x14ac:dyDescent="0.25">
      <c r="B36" s="296" t="s">
        <v>262</v>
      </c>
      <c r="C36" s="297" t="s">
        <v>330</v>
      </c>
      <c r="D36" s="298" t="s">
        <v>85</v>
      </c>
      <c r="E36" s="299">
        <v>89288</v>
      </c>
      <c r="F36" s="300" t="s">
        <v>16</v>
      </c>
      <c r="G36" s="301">
        <f>'Memorial de Cálculo'!K139</f>
        <v>25.950000000000003</v>
      </c>
      <c r="H36" s="289">
        <v>66.12</v>
      </c>
      <c r="I36" s="219">
        <f t="shared" si="2"/>
        <v>82.43</v>
      </c>
      <c r="J36" s="302">
        <f t="shared" si="3"/>
        <v>2139.06</v>
      </c>
      <c r="K36" s="262"/>
    </row>
    <row r="37" spans="2:12" s="279" customFormat="1" ht="15.75" x14ac:dyDescent="0.25">
      <c r="B37" s="296" t="s">
        <v>263</v>
      </c>
      <c r="C37" s="297" t="s">
        <v>331</v>
      </c>
      <c r="D37" s="298" t="s">
        <v>85</v>
      </c>
      <c r="E37" s="299" t="s">
        <v>282</v>
      </c>
      <c r="F37" s="300" t="s">
        <v>16</v>
      </c>
      <c r="G37" s="301">
        <f>'Memorial de Cálculo'!K148</f>
        <v>101.70000000000002</v>
      </c>
      <c r="H37" s="289">
        <v>2.74</v>
      </c>
      <c r="I37" s="219">
        <f t="shared" si="2"/>
        <v>3.42</v>
      </c>
      <c r="J37" s="302">
        <f t="shared" si="3"/>
        <v>347.81</v>
      </c>
      <c r="K37" s="262"/>
    </row>
    <row r="38" spans="2:12" s="279" customFormat="1" ht="15.75" x14ac:dyDescent="0.25">
      <c r="B38" s="296" t="s">
        <v>281</v>
      </c>
      <c r="C38" s="297" t="s">
        <v>332</v>
      </c>
      <c r="D38" s="298" t="s">
        <v>85</v>
      </c>
      <c r="E38" s="299">
        <v>75481</v>
      </c>
      <c r="F38" s="300" t="s">
        <v>16</v>
      </c>
      <c r="G38" s="301">
        <f>'Memorial de Cálculo'!K157</f>
        <v>101.70000000000002</v>
      </c>
      <c r="H38" s="289">
        <v>16.23</v>
      </c>
      <c r="I38" s="219">
        <f t="shared" si="2"/>
        <v>20.23</v>
      </c>
      <c r="J38" s="302">
        <f t="shared" si="3"/>
        <v>2057.39</v>
      </c>
      <c r="K38" s="262"/>
    </row>
    <row r="39" spans="2:12" s="279" customFormat="1" ht="59.25" customHeight="1" x14ac:dyDescent="0.25">
      <c r="B39" s="296" t="s">
        <v>351</v>
      </c>
      <c r="C39" s="297" t="s">
        <v>353</v>
      </c>
      <c r="D39" s="298" t="s">
        <v>85</v>
      </c>
      <c r="E39" s="299">
        <v>87250</v>
      </c>
      <c r="F39" s="300" t="s">
        <v>16</v>
      </c>
      <c r="G39" s="301">
        <f>'Memorial de Cálculo'!K166</f>
        <v>43.2</v>
      </c>
      <c r="H39" s="289">
        <v>87.66</v>
      </c>
      <c r="I39" s="219">
        <f t="shared" si="2"/>
        <v>109.29</v>
      </c>
      <c r="J39" s="302">
        <f t="shared" si="3"/>
        <v>4721.33</v>
      </c>
      <c r="K39" s="262"/>
    </row>
    <row r="40" spans="2:12" s="279" customFormat="1" ht="72.75" customHeight="1" x14ac:dyDescent="0.25">
      <c r="B40" s="296" t="s">
        <v>352</v>
      </c>
      <c r="C40" s="297" t="s">
        <v>354</v>
      </c>
      <c r="D40" s="298" t="s">
        <v>85</v>
      </c>
      <c r="E40" s="299">
        <v>87265</v>
      </c>
      <c r="F40" s="300" t="s">
        <v>16</v>
      </c>
      <c r="G40" s="301">
        <f>'Memorial de Cálculo'!K175</f>
        <v>69.2</v>
      </c>
      <c r="H40" s="289">
        <v>38.380000000000003</v>
      </c>
      <c r="I40" s="219">
        <f t="shared" si="2"/>
        <v>47.85</v>
      </c>
      <c r="J40" s="302">
        <f t="shared" si="3"/>
        <v>3311.22</v>
      </c>
      <c r="K40" s="262"/>
    </row>
    <row r="41" spans="2:12" ht="31.5" x14ac:dyDescent="0.25">
      <c r="B41" s="317" t="s">
        <v>339</v>
      </c>
      <c r="C41" s="276" t="s">
        <v>80</v>
      </c>
      <c r="D41" s="211"/>
      <c r="E41" s="211"/>
      <c r="F41" s="211"/>
      <c r="G41" s="316"/>
      <c r="H41" s="211"/>
      <c r="I41" s="212"/>
      <c r="J41" s="209">
        <f>SUM(J42:J44)</f>
        <v>658.14</v>
      </c>
      <c r="K41" s="277">
        <f>J41/$J$68</f>
        <v>1.9600911456976074E-2</v>
      </c>
    </row>
    <row r="42" spans="2:12" s="279" customFormat="1" ht="31.5" x14ac:dyDescent="0.25">
      <c r="B42" s="296" t="s">
        <v>340</v>
      </c>
      <c r="C42" s="297" t="s">
        <v>255</v>
      </c>
      <c r="D42" s="298" t="s">
        <v>87</v>
      </c>
      <c r="E42" s="299" t="s">
        <v>97</v>
      </c>
      <c r="F42" s="300" t="s">
        <v>29</v>
      </c>
      <c r="G42" s="301">
        <f>'Memorial de Cálculo'!K185</f>
        <v>3</v>
      </c>
      <c r="H42" s="289">
        <v>67.38</v>
      </c>
      <c r="I42" s="219">
        <f t="shared" ref="I42:I53" si="4">ROUND((1+I$16)*H42,2)</f>
        <v>84</v>
      </c>
      <c r="J42" s="302">
        <f t="shared" ref="J42:J44" si="5">ROUND((G42*I42),2)</f>
        <v>252</v>
      </c>
      <c r="K42" s="262"/>
    </row>
    <row r="43" spans="2:12" s="279" customFormat="1" ht="15.75" x14ac:dyDescent="0.25">
      <c r="B43" s="296" t="s">
        <v>355</v>
      </c>
      <c r="C43" s="297" t="s">
        <v>334</v>
      </c>
      <c r="D43" s="298" t="s">
        <v>85</v>
      </c>
      <c r="E43" s="299">
        <v>83555</v>
      </c>
      <c r="F43" s="300" t="s">
        <v>29</v>
      </c>
      <c r="G43" s="301">
        <f>'Memorial de Cálculo'!K194</f>
        <v>15</v>
      </c>
      <c r="H43" s="289">
        <v>17.57</v>
      </c>
      <c r="I43" s="219">
        <f t="shared" si="4"/>
        <v>21.9</v>
      </c>
      <c r="J43" s="302">
        <f t="shared" si="5"/>
        <v>328.5</v>
      </c>
      <c r="K43" s="262"/>
    </row>
    <row r="44" spans="2:12" s="279" customFormat="1" ht="15.75" x14ac:dyDescent="0.25">
      <c r="B44" s="296" t="s">
        <v>356</v>
      </c>
      <c r="C44" s="297" t="s">
        <v>333</v>
      </c>
      <c r="D44" s="298" t="s">
        <v>85</v>
      </c>
      <c r="E44" s="299">
        <v>72332</v>
      </c>
      <c r="F44" s="300" t="s">
        <v>29</v>
      </c>
      <c r="G44" s="301">
        <f>'Memorial de Cálculo'!K203</f>
        <v>4</v>
      </c>
      <c r="H44" s="289">
        <v>15.57</v>
      </c>
      <c r="I44" s="219">
        <f t="shared" si="4"/>
        <v>19.41</v>
      </c>
      <c r="J44" s="302">
        <f t="shared" si="5"/>
        <v>77.64</v>
      </c>
      <c r="K44" s="262"/>
    </row>
    <row r="45" spans="2:12" s="87" customFormat="1" ht="18" customHeight="1" x14ac:dyDescent="0.25">
      <c r="B45" s="218" t="s">
        <v>4</v>
      </c>
      <c r="C45" s="234" t="s">
        <v>174</v>
      </c>
      <c r="D45" s="235"/>
      <c r="E45" s="235"/>
      <c r="F45" s="235"/>
      <c r="G45" s="235"/>
      <c r="H45" s="235"/>
      <c r="I45" s="219"/>
      <c r="J45" s="318">
        <f>SUM(J46:J53)</f>
        <v>2159.88</v>
      </c>
      <c r="K45" s="262">
        <f>J45/$J$68</f>
        <v>6.4326156498151585E-2</v>
      </c>
      <c r="L45" s="319"/>
    </row>
    <row r="46" spans="2:12" s="279" customFormat="1" ht="15.75" x14ac:dyDescent="0.25">
      <c r="B46" s="296" t="s">
        <v>48</v>
      </c>
      <c r="C46" s="297" t="s">
        <v>317</v>
      </c>
      <c r="D46" s="298" t="s">
        <v>98</v>
      </c>
      <c r="E46" s="299" t="s">
        <v>325</v>
      </c>
      <c r="F46" s="300" t="s">
        <v>29</v>
      </c>
      <c r="G46" s="301">
        <f>'Memorial de Cálculo'!K213</f>
        <v>3</v>
      </c>
      <c r="H46" s="289">
        <v>10.58</v>
      </c>
      <c r="I46" s="219">
        <f t="shared" si="4"/>
        <v>13.19</v>
      </c>
      <c r="J46" s="302">
        <f>ROUND((G46*I46),2)</f>
        <v>39.57</v>
      </c>
      <c r="K46" s="262"/>
    </row>
    <row r="47" spans="2:12" s="279" customFormat="1" ht="15.75" x14ac:dyDescent="0.25">
      <c r="B47" s="296" t="s">
        <v>231</v>
      </c>
      <c r="C47" s="297" t="s">
        <v>318</v>
      </c>
      <c r="D47" s="298" t="s">
        <v>98</v>
      </c>
      <c r="E47" s="299" t="s">
        <v>326</v>
      </c>
      <c r="F47" s="300" t="s">
        <v>29</v>
      </c>
      <c r="G47" s="301">
        <f>'Memorial de Cálculo'!K222</f>
        <v>3</v>
      </c>
      <c r="H47" s="289">
        <v>24.13</v>
      </c>
      <c r="I47" s="219">
        <f t="shared" si="4"/>
        <v>30.08</v>
      </c>
      <c r="J47" s="302">
        <f t="shared" ref="J47:J53" si="6">ROUND((G47*I47),2)</f>
        <v>90.24</v>
      </c>
      <c r="K47" s="262"/>
    </row>
    <row r="48" spans="2:12" s="279" customFormat="1" ht="31.5" x14ac:dyDescent="0.25">
      <c r="B48" s="296" t="s">
        <v>264</v>
      </c>
      <c r="C48" s="297" t="s">
        <v>319</v>
      </c>
      <c r="D48" s="298" t="s">
        <v>98</v>
      </c>
      <c r="E48" s="299" t="s">
        <v>327</v>
      </c>
      <c r="F48" s="300" t="s">
        <v>29</v>
      </c>
      <c r="G48" s="301">
        <f>'Memorial de Cálculo'!K231</f>
        <v>3</v>
      </c>
      <c r="H48" s="289">
        <v>34.520000000000003</v>
      </c>
      <c r="I48" s="219">
        <f t="shared" si="4"/>
        <v>43.04</v>
      </c>
      <c r="J48" s="302">
        <f t="shared" si="6"/>
        <v>129.12</v>
      </c>
      <c r="K48" s="262"/>
    </row>
    <row r="49" spans="2:11" s="279" customFormat="1" ht="15.75" x14ac:dyDescent="0.25">
      <c r="B49" s="296" t="s">
        <v>336</v>
      </c>
      <c r="C49" s="297" t="s">
        <v>320</v>
      </c>
      <c r="D49" s="298" t="s">
        <v>98</v>
      </c>
      <c r="E49" s="299" t="s">
        <v>268</v>
      </c>
      <c r="F49" s="300" t="s">
        <v>29</v>
      </c>
      <c r="G49" s="301">
        <f>'Memorial de Cálculo'!K240</f>
        <v>3</v>
      </c>
      <c r="H49" s="289">
        <v>19.350000000000001</v>
      </c>
      <c r="I49" s="219">
        <f t="shared" si="4"/>
        <v>24.12</v>
      </c>
      <c r="J49" s="302">
        <f t="shared" si="6"/>
        <v>72.36</v>
      </c>
      <c r="K49" s="262"/>
    </row>
    <row r="50" spans="2:11" s="279" customFormat="1" ht="47.25" x14ac:dyDescent="0.25">
      <c r="B50" s="296" t="s">
        <v>265</v>
      </c>
      <c r="C50" s="297" t="s">
        <v>321</v>
      </c>
      <c r="D50" s="298" t="s">
        <v>85</v>
      </c>
      <c r="E50" s="299">
        <v>86894</v>
      </c>
      <c r="F50" s="300" t="s">
        <v>29</v>
      </c>
      <c r="G50" s="301">
        <f>'Memorial de Cálculo'!K249</f>
        <v>1</v>
      </c>
      <c r="H50" s="289">
        <v>174.76</v>
      </c>
      <c r="I50" s="219">
        <f t="shared" si="4"/>
        <v>217.87</v>
      </c>
      <c r="J50" s="302">
        <f t="shared" si="6"/>
        <v>217.87</v>
      </c>
      <c r="K50" s="262"/>
    </row>
    <row r="51" spans="2:11" s="279" customFormat="1" ht="31.5" x14ac:dyDescent="0.25">
      <c r="B51" s="296" t="s">
        <v>275</v>
      </c>
      <c r="C51" s="297" t="s">
        <v>322</v>
      </c>
      <c r="D51" s="298" t="s">
        <v>85</v>
      </c>
      <c r="E51" s="299">
        <v>86904</v>
      </c>
      <c r="F51" s="300" t="s">
        <v>29</v>
      </c>
      <c r="G51" s="301">
        <f>'Memorial de Cálculo'!K258</f>
        <v>2</v>
      </c>
      <c r="H51" s="289">
        <v>68.900000000000006</v>
      </c>
      <c r="I51" s="219">
        <f t="shared" si="4"/>
        <v>85.9</v>
      </c>
      <c r="J51" s="302">
        <f t="shared" si="6"/>
        <v>171.8</v>
      </c>
      <c r="K51" s="262"/>
    </row>
    <row r="52" spans="2:11" s="279" customFormat="1" ht="31.5" x14ac:dyDescent="0.25">
      <c r="B52" s="296" t="s">
        <v>276</v>
      </c>
      <c r="C52" s="297" t="s">
        <v>323</v>
      </c>
      <c r="D52" s="298" t="s">
        <v>85</v>
      </c>
      <c r="E52" s="299">
        <v>86931</v>
      </c>
      <c r="F52" s="300" t="s">
        <v>29</v>
      </c>
      <c r="G52" s="301">
        <f>'Memorial de Cálculo'!K267</f>
        <v>3</v>
      </c>
      <c r="H52" s="289">
        <v>281.56</v>
      </c>
      <c r="I52" s="219">
        <f t="shared" si="4"/>
        <v>351.02</v>
      </c>
      <c r="J52" s="302">
        <f t="shared" si="6"/>
        <v>1053.06</v>
      </c>
      <c r="K52" s="262"/>
    </row>
    <row r="53" spans="2:11" s="279" customFormat="1" ht="39" customHeight="1" x14ac:dyDescent="0.25">
      <c r="B53" s="296" t="s">
        <v>341</v>
      </c>
      <c r="C53" s="297" t="s">
        <v>324</v>
      </c>
      <c r="D53" s="298" t="s">
        <v>85</v>
      </c>
      <c r="E53" s="299">
        <v>86881</v>
      </c>
      <c r="F53" s="300" t="s">
        <v>29</v>
      </c>
      <c r="G53" s="301">
        <f>'Memorial de Cálculo'!K276</f>
        <v>3</v>
      </c>
      <c r="H53" s="289">
        <v>103.17</v>
      </c>
      <c r="I53" s="219">
        <f t="shared" si="4"/>
        <v>128.62</v>
      </c>
      <c r="J53" s="302">
        <f t="shared" si="6"/>
        <v>385.86</v>
      </c>
      <c r="K53" s="262"/>
    </row>
    <row r="54" spans="2:11" ht="18" customHeight="1" x14ac:dyDescent="0.25">
      <c r="B54" s="208" t="s">
        <v>49</v>
      </c>
      <c r="C54" s="234" t="s">
        <v>52</v>
      </c>
      <c r="D54" s="235"/>
      <c r="E54" s="235"/>
      <c r="F54" s="235"/>
      <c r="G54" s="235"/>
      <c r="H54" s="235"/>
      <c r="I54" s="236"/>
      <c r="J54" s="209">
        <f>SUM(J55:J60)</f>
        <v>3173.3999999999996</v>
      </c>
      <c r="K54" s="206">
        <f>J54/$J$68</f>
        <v>9.4511095538286488E-2</v>
      </c>
    </row>
    <row r="55" spans="2:11" s="279" customFormat="1" ht="31.5" x14ac:dyDescent="0.25">
      <c r="B55" s="296" t="s">
        <v>55</v>
      </c>
      <c r="C55" s="297" t="s">
        <v>311</v>
      </c>
      <c r="D55" s="298" t="s">
        <v>86</v>
      </c>
      <c r="E55" s="299">
        <v>88496</v>
      </c>
      <c r="F55" s="300" t="s">
        <v>16</v>
      </c>
      <c r="G55" s="301">
        <f>'Memorial de Cálculo'!K286</f>
        <v>80.739999999999995</v>
      </c>
      <c r="H55" s="289">
        <v>14.57</v>
      </c>
      <c r="I55" s="219">
        <f t="shared" ref="I55:I63" si="7">ROUND((1+I$16)*H55,2)</f>
        <v>18.16</v>
      </c>
      <c r="J55" s="302">
        <f t="shared" ref="J55:J63" si="8">ROUND((G55*I55),2)</f>
        <v>1466.24</v>
      </c>
      <c r="K55" s="262"/>
    </row>
    <row r="56" spans="2:11" s="279" customFormat="1" ht="31.5" x14ac:dyDescent="0.25">
      <c r="B56" s="296" t="s">
        <v>251</v>
      </c>
      <c r="C56" s="297" t="s">
        <v>312</v>
      </c>
      <c r="D56" s="298" t="s">
        <v>86</v>
      </c>
      <c r="E56" s="299">
        <v>88486</v>
      </c>
      <c r="F56" s="300" t="s">
        <v>16</v>
      </c>
      <c r="G56" s="301">
        <f>'Memorial de Cálculo'!K295</f>
        <v>80.739999999999995</v>
      </c>
      <c r="H56" s="289">
        <v>7.19</v>
      </c>
      <c r="I56" s="219">
        <f t="shared" si="7"/>
        <v>8.9600000000000009</v>
      </c>
      <c r="J56" s="302">
        <f t="shared" si="8"/>
        <v>723.43</v>
      </c>
      <c r="K56" s="262"/>
    </row>
    <row r="57" spans="2:11" s="279" customFormat="1" ht="31.5" x14ac:dyDescent="0.25">
      <c r="B57" s="296" t="s">
        <v>252</v>
      </c>
      <c r="C57" s="297" t="s">
        <v>313</v>
      </c>
      <c r="D57" s="298" t="s">
        <v>86</v>
      </c>
      <c r="E57" s="299">
        <v>88483</v>
      </c>
      <c r="F57" s="300" t="s">
        <v>16</v>
      </c>
      <c r="G57" s="301">
        <f>'Memorial de Cálculo'!K304</f>
        <v>101.70000000000002</v>
      </c>
      <c r="H57" s="289">
        <v>1.51</v>
      </c>
      <c r="I57" s="219">
        <f t="shared" si="7"/>
        <v>1.88</v>
      </c>
      <c r="J57" s="302">
        <f t="shared" si="8"/>
        <v>191.2</v>
      </c>
      <c r="K57" s="262"/>
    </row>
    <row r="58" spans="2:11" s="279" customFormat="1" ht="31.5" x14ac:dyDescent="0.25">
      <c r="B58" s="296" t="s">
        <v>266</v>
      </c>
      <c r="C58" s="297" t="s">
        <v>314</v>
      </c>
      <c r="D58" s="298" t="s">
        <v>86</v>
      </c>
      <c r="E58" s="299">
        <v>88497</v>
      </c>
      <c r="F58" s="300" t="s">
        <v>16</v>
      </c>
      <c r="G58" s="301">
        <f>'Memorial de Cálculo'!K313</f>
        <v>21.99</v>
      </c>
      <c r="H58" s="289">
        <v>8.58</v>
      </c>
      <c r="I58" s="219">
        <f t="shared" si="7"/>
        <v>10.7</v>
      </c>
      <c r="J58" s="302">
        <f t="shared" si="8"/>
        <v>235.29</v>
      </c>
      <c r="K58" s="262"/>
    </row>
    <row r="59" spans="2:11" s="279" customFormat="1" ht="31.5" x14ac:dyDescent="0.25">
      <c r="B59" s="296" t="s">
        <v>253</v>
      </c>
      <c r="C59" s="297" t="s">
        <v>315</v>
      </c>
      <c r="D59" s="298" t="s">
        <v>86</v>
      </c>
      <c r="E59" s="299">
        <v>88489</v>
      </c>
      <c r="F59" s="300" t="s">
        <v>16</v>
      </c>
      <c r="G59" s="301">
        <f>'Memorial de Cálculo'!K322</f>
        <v>21.99</v>
      </c>
      <c r="H59" s="289">
        <v>8.16</v>
      </c>
      <c r="I59" s="219">
        <f t="shared" si="7"/>
        <v>10.17</v>
      </c>
      <c r="J59" s="302">
        <f t="shared" si="8"/>
        <v>223.64</v>
      </c>
      <c r="K59" s="262"/>
    </row>
    <row r="60" spans="2:11" s="279" customFormat="1" ht="31.5" customHeight="1" x14ac:dyDescent="0.25">
      <c r="B60" s="296" t="s">
        <v>254</v>
      </c>
      <c r="C60" s="297" t="s">
        <v>316</v>
      </c>
      <c r="D60" s="298" t="s">
        <v>86</v>
      </c>
      <c r="E60" s="299" t="s">
        <v>349</v>
      </c>
      <c r="F60" s="300" t="s">
        <v>16</v>
      </c>
      <c r="G60" s="301">
        <f>'Memorial de Cálculo'!K331</f>
        <v>60</v>
      </c>
      <c r="H60" s="289">
        <v>4.46</v>
      </c>
      <c r="I60" s="219">
        <f t="shared" si="7"/>
        <v>5.56</v>
      </c>
      <c r="J60" s="302">
        <f t="shared" si="8"/>
        <v>333.6</v>
      </c>
      <c r="K60" s="262"/>
    </row>
    <row r="61" spans="2:11" ht="18" customHeight="1" x14ac:dyDescent="0.25">
      <c r="B61" s="208" t="s">
        <v>89</v>
      </c>
      <c r="C61" s="210" t="s">
        <v>83</v>
      </c>
      <c r="D61" s="211"/>
      <c r="E61" s="211"/>
      <c r="F61" s="211"/>
      <c r="G61" s="211"/>
      <c r="H61" s="211"/>
      <c r="I61" s="212"/>
      <c r="J61" s="209">
        <f>SUM(J62:J63)</f>
        <v>8921.6899999999987</v>
      </c>
      <c r="K61" s="206">
        <f>J61/$J$68</f>
        <v>0.26570829266810841</v>
      </c>
    </row>
    <row r="62" spans="2:11" s="279" customFormat="1" ht="47.25" x14ac:dyDescent="0.25">
      <c r="B62" s="296" t="s">
        <v>337</v>
      </c>
      <c r="C62" s="297" t="s">
        <v>308</v>
      </c>
      <c r="D62" s="298" t="s">
        <v>98</v>
      </c>
      <c r="E62" s="299" t="s">
        <v>269</v>
      </c>
      <c r="F62" s="300" t="s">
        <v>29</v>
      </c>
      <c r="G62" s="301">
        <f>'Memorial de Cálculo'!K341</f>
        <v>3</v>
      </c>
      <c r="H62" s="289">
        <v>1196.96</v>
      </c>
      <c r="I62" s="219">
        <f t="shared" si="7"/>
        <v>1492.25</v>
      </c>
      <c r="J62" s="302">
        <f t="shared" si="8"/>
        <v>4476.75</v>
      </c>
      <c r="K62" s="262"/>
    </row>
    <row r="63" spans="2:11" s="279" customFormat="1" ht="47.25" x14ac:dyDescent="0.25">
      <c r="B63" s="296" t="s">
        <v>338</v>
      </c>
      <c r="C63" s="297" t="s">
        <v>309</v>
      </c>
      <c r="D63" s="298" t="s">
        <v>98</v>
      </c>
      <c r="E63" s="299" t="s">
        <v>271</v>
      </c>
      <c r="F63" s="300" t="s">
        <v>29</v>
      </c>
      <c r="G63" s="301">
        <f>'Memorial de Cálculo'!K350</f>
        <v>2</v>
      </c>
      <c r="H63" s="289">
        <v>1782.68</v>
      </c>
      <c r="I63" s="219">
        <f t="shared" si="7"/>
        <v>2222.4699999999998</v>
      </c>
      <c r="J63" s="302">
        <f t="shared" si="8"/>
        <v>4444.9399999999996</v>
      </c>
      <c r="K63" s="262"/>
    </row>
    <row r="64" spans="2:11" ht="18" customHeight="1" x14ac:dyDescent="0.25">
      <c r="B64" s="208" t="s">
        <v>50</v>
      </c>
      <c r="C64" s="210" t="s">
        <v>5</v>
      </c>
      <c r="D64" s="211"/>
      <c r="E64" s="211"/>
      <c r="F64" s="211"/>
      <c r="G64" s="211"/>
      <c r="H64" s="211"/>
      <c r="I64" s="212"/>
      <c r="J64" s="209">
        <f>SUM(J65:J67)</f>
        <v>753.28</v>
      </c>
      <c r="K64" s="206">
        <f>J64/$J$68</f>
        <v>2.243439782160473E-2</v>
      </c>
    </row>
    <row r="65" spans="2:11" s="279" customFormat="1" ht="31.5" x14ac:dyDescent="0.25">
      <c r="B65" s="296" t="s">
        <v>51</v>
      </c>
      <c r="C65" s="297" t="s">
        <v>259</v>
      </c>
      <c r="D65" s="298" t="s">
        <v>87</v>
      </c>
      <c r="E65" s="299">
        <v>84887</v>
      </c>
      <c r="F65" s="300" t="s">
        <v>16</v>
      </c>
      <c r="G65" s="301">
        <f>'Memorial de Cálculo'!K360</f>
        <v>6</v>
      </c>
      <c r="H65" s="289">
        <v>50.05</v>
      </c>
      <c r="I65" s="219">
        <f>ROUND((1+I$16)*H65,2)</f>
        <v>62.4</v>
      </c>
      <c r="J65" s="302">
        <f t="shared" ref="J65:J67" si="9">ROUND((G65*I65),2)</f>
        <v>374.4</v>
      </c>
      <c r="K65" s="262"/>
    </row>
    <row r="66" spans="2:11" s="279" customFormat="1" ht="31.5" x14ac:dyDescent="0.25">
      <c r="B66" s="296" t="s">
        <v>357</v>
      </c>
      <c r="C66" s="297" t="s">
        <v>310</v>
      </c>
      <c r="D66" s="298" t="s">
        <v>87</v>
      </c>
      <c r="E66" s="299">
        <v>84893</v>
      </c>
      <c r="F66" s="300" t="s">
        <v>53</v>
      </c>
      <c r="G66" s="301">
        <f>'Memorial de Cálculo'!K369</f>
        <v>3</v>
      </c>
      <c r="H66" s="289">
        <v>52.58</v>
      </c>
      <c r="I66" s="219">
        <f t="shared" ref="I66:I67" si="10">ROUND((1+I$16)*H66,2)</f>
        <v>65.55</v>
      </c>
      <c r="J66" s="302">
        <f t="shared" si="9"/>
        <v>196.65</v>
      </c>
      <c r="K66" s="262"/>
    </row>
    <row r="67" spans="2:11" s="279" customFormat="1" ht="15.75" x14ac:dyDescent="0.25">
      <c r="B67" s="296" t="s">
        <v>277</v>
      </c>
      <c r="C67" s="297" t="s">
        <v>335</v>
      </c>
      <c r="D67" s="298" t="s">
        <v>87</v>
      </c>
      <c r="E67" s="299">
        <v>9537</v>
      </c>
      <c r="F67" s="300" t="s">
        <v>16</v>
      </c>
      <c r="G67" s="301">
        <f>'Memorial de Cálculo'!K378</f>
        <v>96.932500000000005</v>
      </c>
      <c r="H67" s="289">
        <v>1.51</v>
      </c>
      <c r="I67" s="219">
        <f t="shared" si="10"/>
        <v>1.88</v>
      </c>
      <c r="J67" s="302">
        <f t="shared" si="9"/>
        <v>182.23</v>
      </c>
      <c r="K67" s="262"/>
    </row>
    <row r="68" spans="2:11" ht="26.25" customHeight="1" x14ac:dyDescent="0.25">
      <c r="B68" s="207"/>
      <c r="C68" s="387" t="s">
        <v>102</v>
      </c>
      <c r="D68" s="388"/>
      <c r="E68" s="211"/>
      <c r="F68" s="211"/>
      <c r="G68" s="211"/>
      <c r="H68" s="211"/>
      <c r="I68" s="212"/>
      <c r="J68" s="209">
        <f>SUM(J20:J67)/2</f>
        <v>33577.009999999987</v>
      </c>
      <c r="K68" s="206">
        <f>J68/$J$68</f>
        <v>1</v>
      </c>
    </row>
    <row r="69" spans="2:11" ht="18" customHeight="1" x14ac:dyDescent="0.25">
      <c r="B69" s="121"/>
      <c r="C69" s="121"/>
      <c r="D69" s="121"/>
      <c r="E69" s="121"/>
      <c r="F69" s="121"/>
      <c r="G69" s="121"/>
      <c r="H69" s="121"/>
      <c r="I69" s="121"/>
      <c r="J69" s="121"/>
      <c r="K69" s="121"/>
    </row>
    <row r="70" spans="2:11" ht="18" customHeight="1" x14ac:dyDescent="0.25">
      <c r="B70" s="386" t="s">
        <v>358</v>
      </c>
      <c r="C70" s="386"/>
      <c r="D70" s="386"/>
      <c r="E70" s="386"/>
      <c r="F70" s="386"/>
      <c r="G70" s="386"/>
      <c r="H70" s="386"/>
      <c r="I70" s="386"/>
      <c r="J70" s="386"/>
      <c r="K70" s="386"/>
    </row>
    <row r="71" spans="2:11" ht="18" customHeight="1" x14ac:dyDescent="0.25">
      <c r="B71" s="386"/>
      <c r="C71" s="386"/>
      <c r="D71" s="386"/>
      <c r="E71" s="386"/>
      <c r="F71" s="386"/>
      <c r="G71" s="386"/>
      <c r="H71" s="386"/>
      <c r="I71" s="386"/>
      <c r="J71" s="386"/>
      <c r="K71" s="386"/>
    </row>
    <row r="72" spans="2:11" ht="18" customHeight="1" x14ac:dyDescent="0.25">
      <c r="B72" s="122"/>
      <c r="C72" s="123"/>
      <c r="D72" s="123"/>
      <c r="E72" s="123"/>
      <c r="F72" s="124"/>
      <c r="G72" s="125"/>
      <c r="H72" s="126"/>
      <c r="I72" s="126"/>
      <c r="J72" s="121"/>
      <c r="K72" s="121"/>
    </row>
    <row r="73" spans="2:11" ht="18" customHeight="1" x14ac:dyDescent="0.25">
      <c r="B73" s="122"/>
      <c r="C73" s="123"/>
      <c r="D73" s="123"/>
      <c r="E73" s="123"/>
      <c r="F73" s="124"/>
      <c r="G73" s="125"/>
      <c r="H73" s="126"/>
      <c r="I73" s="126"/>
      <c r="J73" s="121"/>
      <c r="K73" s="121"/>
    </row>
    <row r="74" spans="2:11" ht="18" customHeight="1" x14ac:dyDescent="0.25">
      <c r="B74" s="122"/>
      <c r="C74" s="123"/>
      <c r="D74" s="123"/>
      <c r="E74" s="123"/>
      <c r="F74" s="124"/>
      <c r="G74" s="125"/>
      <c r="H74" s="126"/>
      <c r="I74" s="126"/>
      <c r="J74" s="121"/>
      <c r="K74" s="121"/>
    </row>
    <row r="75" spans="2:11" ht="18" customHeight="1" x14ac:dyDescent="0.25">
      <c r="B75" s="86"/>
      <c r="C75" s="87"/>
      <c r="D75" s="87"/>
      <c r="E75" s="87"/>
      <c r="F75" s="88"/>
      <c r="G75" s="89"/>
      <c r="H75" s="90"/>
    </row>
    <row r="76" spans="2:11" ht="18" customHeight="1" x14ac:dyDescent="0.25">
      <c r="B76" s="86"/>
      <c r="C76" s="87"/>
      <c r="D76" s="87"/>
      <c r="E76" s="87"/>
      <c r="F76" s="88"/>
      <c r="G76" s="89"/>
      <c r="H76" s="90"/>
    </row>
    <row r="77" spans="2:11" ht="18" customHeight="1" x14ac:dyDescent="0.25">
      <c r="B77" s="86"/>
      <c r="C77" s="87"/>
      <c r="D77" s="87"/>
      <c r="E77" s="87"/>
      <c r="F77" s="88"/>
      <c r="G77" s="89"/>
      <c r="H77" s="90"/>
    </row>
    <row r="78" spans="2:11" ht="18" customHeight="1" x14ac:dyDescent="0.25">
      <c r="B78" s="86"/>
      <c r="C78" s="87"/>
      <c r="D78" s="87"/>
      <c r="E78" s="87"/>
      <c r="F78" s="88"/>
      <c r="G78" s="89"/>
      <c r="H78" s="90"/>
    </row>
    <row r="79" spans="2:11" ht="18" customHeight="1" x14ac:dyDescent="0.25">
      <c r="B79" s="86"/>
      <c r="C79" s="87"/>
      <c r="D79" s="87"/>
      <c r="E79" s="87"/>
      <c r="F79" s="88"/>
      <c r="G79" s="89"/>
      <c r="H79" s="90"/>
    </row>
    <row r="80" spans="2:11" ht="18" customHeight="1" x14ac:dyDescent="0.25">
      <c r="B80" s="86"/>
      <c r="C80" s="87"/>
      <c r="D80" s="87"/>
      <c r="E80" s="87"/>
      <c r="F80" s="88"/>
      <c r="G80" s="89"/>
      <c r="H80" s="90"/>
    </row>
    <row r="81" spans="2:11" ht="18" customHeight="1" x14ac:dyDescent="0.25">
      <c r="B81" s="86"/>
      <c r="C81" s="87"/>
      <c r="D81" s="87"/>
      <c r="E81" s="87"/>
      <c r="F81" s="88"/>
      <c r="G81" s="89"/>
      <c r="H81" s="90"/>
    </row>
    <row r="82" spans="2:11" ht="18" customHeight="1" x14ac:dyDescent="0.25">
      <c r="B82" s="86"/>
      <c r="C82" s="87"/>
      <c r="D82" s="87"/>
      <c r="E82" s="87"/>
      <c r="F82" s="88"/>
      <c r="G82" s="89"/>
      <c r="H82" s="90"/>
    </row>
    <row r="83" spans="2:11" ht="18" customHeight="1" x14ac:dyDescent="0.25">
      <c r="B83" s="86"/>
      <c r="C83" s="87"/>
      <c r="D83" s="87"/>
      <c r="E83" s="87"/>
      <c r="F83" s="88"/>
      <c r="G83" s="89"/>
      <c r="H83" s="90"/>
    </row>
    <row r="84" spans="2:11" ht="18" customHeight="1" x14ac:dyDescent="0.25">
      <c r="B84" s="86"/>
      <c r="C84" s="87"/>
      <c r="D84" s="87"/>
      <c r="E84" s="87"/>
      <c r="F84" s="88"/>
      <c r="G84" s="89"/>
      <c r="H84" s="90"/>
    </row>
    <row r="85" spans="2:11" ht="18" customHeight="1" x14ac:dyDescent="0.25">
      <c r="B85" s="86"/>
      <c r="C85" s="87"/>
      <c r="D85" s="87"/>
      <c r="E85" s="87"/>
      <c r="F85" s="88"/>
      <c r="G85" s="89"/>
      <c r="H85" s="90"/>
    </row>
    <row r="86" spans="2:11" ht="18" customHeight="1" x14ac:dyDescent="0.25">
      <c r="B86" s="86"/>
      <c r="C86" s="87"/>
      <c r="D86" s="87"/>
      <c r="E86" s="87"/>
      <c r="F86" s="88"/>
      <c r="G86" s="89"/>
      <c r="H86" s="90"/>
    </row>
    <row r="87" spans="2:11" ht="18" customHeight="1" x14ac:dyDescent="0.25">
      <c r="B87" s="86"/>
      <c r="C87" s="87"/>
      <c r="D87" s="87"/>
      <c r="E87" s="87"/>
      <c r="F87" s="88"/>
      <c r="G87" s="89"/>
      <c r="H87" s="90"/>
    </row>
    <row r="88" spans="2:11" ht="18" customHeight="1" x14ac:dyDescent="0.25">
      <c r="B88" s="86"/>
      <c r="C88" s="87"/>
      <c r="D88" s="87"/>
      <c r="E88" s="87"/>
      <c r="F88" s="88"/>
      <c r="G88" s="89"/>
      <c r="H88" s="90"/>
    </row>
    <row r="89" spans="2:11" ht="18" customHeight="1" x14ac:dyDescent="0.25">
      <c r="B89" s="86"/>
      <c r="C89" s="87"/>
      <c r="D89" s="87"/>
      <c r="E89" s="87"/>
      <c r="F89" s="88"/>
      <c r="G89" s="89"/>
      <c r="H89" s="90"/>
    </row>
    <row r="90" spans="2:11" ht="18" customHeight="1" x14ac:dyDescent="0.25">
      <c r="B90" s="86"/>
      <c r="C90" s="87"/>
      <c r="D90" s="87"/>
      <c r="E90" s="87"/>
      <c r="F90" s="88"/>
      <c r="G90" s="89"/>
      <c r="H90" s="90"/>
    </row>
    <row r="91" spans="2:11" ht="18" customHeight="1" x14ac:dyDescent="0.25">
      <c r="B91" s="86"/>
      <c r="C91" s="87"/>
      <c r="D91" s="87"/>
      <c r="E91" s="87"/>
      <c r="F91" s="88"/>
      <c r="G91" s="89"/>
      <c r="H91" s="90"/>
    </row>
    <row r="92" spans="2:11" ht="18" customHeight="1" x14ac:dyDescent="0.25">
      <c r="B92" s="86"/>
      <c r="C92" s="87"/>
      <c r="D92" s="87"/>
      <c r="E92" s="87"/>
      <c r="F92" s="88"/>
      <c r="G92" s="89"/>
      <c r="H92" s="90"/>
    </row>
    <row r="93" spans="2:11" ht="18" customHeight="1" x14ac:dyDescent="0.25">
      <c r="B93" s="86"/>
      <c r="C93" s="87"/>
      <c r="D93" s="87"/>
      <c r="E93" s="87"/>
      <c r="F93" s="88"/>
      <c r="G93" s="89"/>
      <c r="H93" s="90"/>
    </row>
    <row r="94" spans="2:11" ht="18" customHeight="1" x14ac:dyDescent="0.25">
      <c r="B94" s="86"/>
      <c r="C94" s="87"/>
      <c r="D94" s="87"/>
      <c r="E94" s="87"/>
      <c r="F94" s="88"/>
      <c r="G94" s="89"/>
      <c r="H94" s="90"/>
    </row>
    <row r="95" spans="2:11" ht="18" customHeight="1" x14ac:dyDescent="0.25">
      <c r="B95" s="86"/>
      <c r="C95" s="87"/>
      <c r="D95" s="87"/>
      <c r="E95" s="87"/>
      <c r="F95" s="88"/>
      <c r="G95" s="89"/>
      <c r="H95" s="90"/>
    </row>
    <row r="96" spans="2:11" ht="18" customHeight="1" x14ac:dyDescent="0.25">
      <c r="B96" s="86"/>
      <c r="C96" s="87"/>
      <c r="D96" s="87"/>
      <c r="E96" s="87"/>
      <c r="F96" s="88"/>
      <c r="G96" s="89"/>
      <c r="H96" s="90"/>
      <c r="I96" s="90"/>
      <c r="J96" s="87"/>
      <c r="K96" s="87"/>
    </row>
    <row r="97" spans="2:11" ht="18" customHeight="1" x14ac:dyDescent="0.25">
      <c r="B97" s="86"/>
      <c r="C97" s="87"/>
      <c r="D97" s="87"/>
      <c r="E97" s="87"/>
      <c r="F97" s="88"/>
      <c r="G97" s="89"/>
      <c r="H97" s="90"/>
      <c r="I97" s="90"/>
      <c r="J97" s="87"/>
      <c r="K97" s="87"/>
    </row>
    <row r="98" spans="2:11" ht="18" customHeight="1" x14ac:dyDescent="0.25">
      <c r="B98" s="86"/>
      <c r="C98" s="87"/>
      <c r="D98" s="87"/>
      <c r="E98" s="87"/>
      <c r="F98" s="88"/>
      <c r="G98" s="89"/>
      <c r="H98" s="90"/>
      <c r="I98" s="90"/>
      <c r="J98" s="87"/>
      <c r="K98" s="87"/>
    </row>
    <row r="99" spans="2:11" ht="18" customHeight="1" x14ac:dyDescent="0.25">
      <c r="B99" s="86"/>
      <c r="C99" s="87"/>
      <c r="D99" s="87"/>
      <c r="E99" s="87"/>
      <c r="F99" s="88"/>
      <c r="G99" s="89"/>
      <c r="H99" s="90"/>
      <c r="I99" s="90"/>
      <c r="J99" s="87"/>
      <c r="K99" s="87"/>
    </row>
    <row r="100" spans="2:11" ht="18" customHeight="1" x14ac:dyDescent="0.25">
      <c r="B100" s="86"/>
      <c r="C100" s="87"/>
      <c r="D100" s="87"/>
      <c r="E100" s="87"/>
      <c r="F100" s="88"/>
      <c r="G100" s="89"/>
      <c r="H100" s="90"/>
      <c r="I100" s="90"/>
      <c r="J100" s="87"/>
      <c r="K100" s="87"/>
    </row>
    <row r="101" spans="2:11" ht="18" customHeight="1" x14ac:dyDescent="0.25">
      <c r="B101" s="86"/>
      <c r="C101" s="87"/>
      <c r="D101" s="87"/>
      <c r="E101" s="87"/>
      <c r="F101" s="88"/>
      <c r="G101" s="89"/>
      <c r="H101" s="90"/>
      <c r="I101" s="90"/>
      <c r="J101" s="87"/>
      <c r="K101" s="87"/>
    </row>
    <row r="102" spans="2:11" ht="18" customHeight="1" x14ac:dyDescent="0.25">
      <c r="B102" s="86"/>
      <c r="C102" s="87"/>
      <c r="D102" s="87"/>
      <c r="E102" s="87"/>
      <c r="F102" s="88"/>
      <c r="G102" s="89"/>
      <c r="H102" s="90"/>
      <c r="I102" s="90"/>
      <c r="J102" s="87"/>
      <c r="K102" s="87"/>
    </row>
    <row r="103" spans="2:11" ht="18" customHeight="1" x14ac:dyDescent="0.25">
      <c r="B103" s="86"/>
      <c r="C103" s="87"/>
      <c r="D103" s="87"/>
      <c r="E103" s="87"/>
      <c r="F103" s="88"/>
      <c r="G103" s="89"/>
      <c r="H103" s="90"/>
      <c r="I103" s="90"/>
      <c r="J103" s="87"/>
      <c r="K103" s="87"/>
    </row>
    <row r="104" spans="2:11" ht="18" customHeight="1" x14ac:dyDescent="0.25">
      <c r="B104" s="86"/>
      <c r="C104" s="87"/>
      <c r="D104" s="87"/>
      <c r="E104" s="87"/>
      <c r="F104" s="88"/>
      <c r="G104" s="89"/>
      <c r="H104" s="90"/>
      <c r="I104" s="90"/>
      <c r="J104" s="87"/>
      <c r="K104" s="87"/>
    </row>
    <row r="105" spans="2:11" ht="18" customHeight="1" x14ac:dyDescent="0.25">
      <c r="B105" s="86"/>
      <c r="C105" s="87"/>
      <c r="D105" s="87"/>
      <c r="E105" s="87"/>
      <c r="F105" s="88"/>
      <c r="G105" s="89"/>
      <c r="H105" s="90"/>
      <c r="I105" s="90"/>
      <c r="J105" s="87"/>
      <c r="K105" s="87"/>
    </row>
    <row r="106" spans="2:11" ht="18" customHeight="1" x14ac:dyDescent="0.25">
      <c r="B106" s="86"/>
      <c r="C106" s="87"/>
      <c r="D106" s="87"/>
      <c r="E106" s="87"/>
      <c r="F106" s="88"/>
      <c r="G106" s="89"/>
      <c r="H106" s="90"/>
      <c r="I106" s="90"/>
      <c r="J106" s="87"/>
      <c r="K106" s="87"/>
    </row>
    <row r="107" spans="2:11" ht="18" customHeight="1" x14ac:dyDescent="0.25">
      <c r="B107" s="86"/>
      <c r="C107" s="87"/>
      <c r="D107" s="87"/>
      <c r="E107" s="87"/>
      <c r="F107" s="88"/>
      <c r="G107" s="89"/>
      <c r="H107" s="90"/>
      <c r="I107" s="90"/>
      <c r="J107" s="87"/>
      <c r="K107" s="87"/>
    </row>
    <row r="108" spans="2:11" ht="18" customHeight="1" x14ac:dyDescent="0.25">
      <c r="B108" s="86"/>
      <c r="C108" s="87"/>
      <c r="D108" s="87"/>
      <c r="E108" s="87"/>
      <c r="F108" s="88"/>
      <c r="G108" s="89"/>
      <c r="H108" s="90"/>
      <c r="I108" s="90"/>
      <c r="J108" s="87"/>
      <c r="K108" s="87"/>
    </row>
    <row r="109" spans="2:11" ht="18" customHeight="1" x14ac:dyDescent="0.25">
      <c r="B109" s="86"/>
      <c r="C109" s="87"/>
      <c r="D109" s="87"/>
      <c r="E109" s="87"/>
      <c r="F109" s="88"/>
      <c r="G109" s="89"/>
      <c r="H109" s="90"/>
      <c r="I109" s="90"/>
      <c r="J109" s="87"/>
      <c r="K109" s="87"/>
    </row>
    <row r="110" spans="2:11" ht="18" customHeight="1" x14ac:dyDescent="0.25">
      <c r="B110" s="86"/>
      <c r="C110" s="87"/>
      <c r="D110" s="87"/>
      <c r="E110" s="87"/>
      <c r="F110" s="88"/>
      <c r="G110" s="89"/>
      <c r="H110" s="90"/>
      <c r="I110" s="90"/>
      <c r="J110" s="87"/>
      <c r="K110" s="87"/>
    </row>
    <row r="111" spans="2:11" ht="18" customHeight="1" x14ac:dyDescent="0.25">
      <c r="B111" s="86"/>
      <c r="C111" s="87"/>
      <c r="D111" s="87"/>
      <c r="E111" s="87"/>
      <c r="F111" s="88"/>
      <c r="G111" s="89"/>
      <c r="H111" s="90"/>
      <c r="I111" s="90"/>
      <c r="J111" s="87"/>
      <c r="K111" s="87"/>
    </row>
    <row r="112" spans="2:11" ht="18" customHeight="1" x14ac:dyDescent="0.25">
      <c r="B112" s="86"/>
      <c r="C112" s="87"/>
      <c r="D112" s="87"/>
      <c r="E112" s="87"/>
      <c r="F112" s="88"/>
      <c r="G112" s="89"/>
      <c r="H112" s="90"/>
      <c r="I112" s="90"/>
      <c r="J112" s="87"/>
      <c r="K112" s="87"/>
    </row>
    <row r="113" spans="2:11" ht="18" customHeight="1" x14ac:dyDescent="0.25">
      <c r="B113" s="86"/>
      <c r="C113" s="87"/>
      <c r="D113" s="87"/>
      <c r="E113" s="87"/>
      <c r="F113" s="88"/>
      <c r="G113" s="89"/>
      <c r="H113" s="90"/>
      <c r="I113" s="90"/>
      <c r="J113" s="87"/>
      <c r="K113" s="87"/>
    </row>
    <row r="114" spans="2:11" ht="18" customHeight="1" x14ac:dyDescent="0.25">
      <c r="B114" s="86"/>
      <c r="C114" s="87"/>
      <c r="D114" s="87"/>
      <c r="E114" s="87"/>
      <c r="F114" s="88"/>
      <c r="G114" s="89"/>
      <c r="H114" s="90"/>
      <c r="I114" s="90"/>
      <c r="J114" s="87"/>
      <c r="K114" s="87"/>
    </row>
    <row r="115" spans="2:11" ht="18" customHeight="1" x14ac:dyDescent="0.25">
      <c r="B115" s="86"/>
      <c r="C115" s="87"/>
      <c r="D115" s="87"/>
      <c r="E115" s="87"/>
      <c r="F115" s="88"/>
      <c r="G115" s="89"/>
      <c r="H115" s="90"/>
      <c r="I115" s="90"/>
      <c r="J115" s="87"/>
      <c r="K115" s="87"/>
    </row>
    <row r="116" spans="2:11" ht="18" customHeight="1" x14ac:dyDescent="0.25">
      <c r="B116" s="86"/>
      <c r="C116" s="87"/>
      <c r="D116" s="87"/>
      <c r="E116" s="87"/>
      <c r="F116" s="88"/>
      <c r="G116" s="89"/>
      <c r="H116" s="90"/>
      <c r="I116" s="90"/>
      <c r="J116" s="87"/>
      <c r="K116" s="87"/>
    </row>
    <row r="117" spans="2:11" ht="18" customHeight="1" x14ac:dyDescent="0.25">
      <c r="B117" s="86"/>
      <c r="C117" s="87"/>
      <c r="D117" s="87"/>
      <c r="E117" s="87"/>
      <c r="F117" s="88"/>
      <c r="G117" s="89"/>
      <c r="H117" s="90"/>
      <c r="I117" s="90"/>
      <c r="J117" s="87"/>
      <c r="K117" s="87"/>
    </row>
    <row r="118" spans="2:11" ht="18" customHeight="1" x14ac:dyDescent="0.25">
      <c r="B118" s="86"/>
      <c r="C118" s="87"/>
      <c r="D118" s="87"/>
      <c r="E118" s="87"/>
      <c r="F118" s="88"/>
      <c r="G118" s="89"/>
      <c r="H118" s="90"/>
      <c r="I118" s="90"/>
      <c r="J118" s="87"/>
      <c r="K118" s="87"/>
    </row>
    <row r="119" spans="2:11" ht="18" customHeight="1" x14ac:dyDescent="0.25">
      <c r="B119" s="86"/>
      <c r="C119" s="87"/>
      <c r="D119" s="87"/>
      <c r="E119" s="87"/>
      <c r="F119" s="88"/>
      <c r="G119" s="89"/>
      <c r="H119" s="90"/>
      <c r="I119" s="90"/>
      <c r="J119" s="87"/>
      <c r="K119" s="87"/>
    </row>
    <row r="120" spans="2:11" ht="18" customHeight="1" x14ac:dyDescent="0.25">
      <c r="B120" s="86"/>
      <c r="C120" s="87"/>
      <c r="D120" s="87"/>
      <c r="E120" s="87"/>
      <c r="F120" s="88"/>
      <c r="G120" s="89"/>
      <c r="H120" s="90"/>
      <c r="I120" s="90"/>
      <c r="J120" s="87"/>
      <c r="K120" s="87"/>
    </row>
    <row r="121" spans="2:11" ht="18" customHeight="1" x14ac:dyDescent="0.25">
      <c r="B121" s="86"/>
      <c r="C121" s="87"/>
      <c r="D121" s="87"/>
      <c r="E121" s="87"/>
      <c r="F121" s="88"/>
      <c r="G121" s="89"/>
      <c r="H121" s="90"/>
      <c r="I121" s="90"/>
      <c r="J121" s="87"/>
      <c r="K121" s="87"/>
    </row>
    <row r="122" spans="2:11" ht="18" customHeight="1" x14ac:dyDescent="0.25">
      <c r="B122" s="86"/>
      <c r="C122" s="87"/>
      <c r="D122" s="87"/>
      <c r="E122" s="87"/>
      <c r="F122" s="88"/>
      <c r="G122" s="89"/>
      <c r="H122" s="90"/>
      <c r="I122" s="90"/>
      <c r="J122" s="87"/>
      <c r="K122" s="87"/>
    </row>
    <row r="123" spans="2:11" ht="18" customHeight="1" x14ac:dyDescent="0.25">
      <c r="B123" s="86"/>
      <c r="C123" s="87"/>
      <c r="D123" s="87"/>
      <c r="E123" s="87"/>
      <c r="F123" s="88"/>
      <c r="G123" s="89"/>
      <c r="H123" s="90"/>
      <c r="I123" s="90"/>
      <c r="J123" s="87"/>
      <c r="K123" s="87"/>
    </row>
    <row r="124" spans="2:11" ht="18" customHeight="1" x14ac:dyDescent="0.25">
      <c r="B124" s="86"/>
      <c r="C124" s="87"/>
      <c r="D124" s="87"/>
      <c r="E124" s="87"/>
      <c r="F124" s="88"/>
      <c r="G124" s="89"/>
      <c r="H124" s="90"/>
      <c r="I124" s="90"/>
      <c r="J124" s="87"/>
      <c r="K124" s="87"/>
    </row>
    <row r="125" spans="2:11" ht="18" customHeight="1" x14ac:dyDescent="0.25">
      <c r="B125" s="86"/>
      <c r="C125" s="87"/>
      <c r="D125" s="87"/>
      <c r="E125" s="87"/>
      <c r="F125" s="88"/>
      <c r="G125" s="89"/>
      <c r="H125" s="90"/>
      <c r="I125" s="90"/>
      <c r="J125" s="87"/>
      <c r="K125" s="87"/>
    </row>
    <row r="126" spans="2:11" ht="18" customHeight="1" x14ac:dyDescent="0.25">
      <c r="B126" s="86"/>
      <c r="C126" s="87"/>
      <c r="D126" s="87"/>
      <c r="E126" s="87"/>
      <c r="F126" s="88"/>
      <c r="G126" s="89"/>
      <c r="H126" s="90"/>
      <c r="I126" s="90"/>
      <c r="J126" s="87"/>
      <c r="K126" s="87"/>
    </row>
    <row r="127" spans="2:11" ht="18" customHeight="1" x14ac:dyDescent="0.25">
      <c r="B127" s="86"/>
      <c r="C127" s="87"/>
      <c r="D127" s="87"/>
      <c r="E127" s="87"/>
      <c r="F127" s="88"/>
      <c r="G127" s="89"/>
      <c r="H127" s="90"/>
      <c r="I127" s="90"/>
      <c r="J127" s="87"/>
      <c r="K127" s="87"/>
    </row>
    <row r="128" spans="2:11" ht="18" customHeight="1" x14ac:dyDescent="0.25">
      <c r="B128" s="86"/>
      <c r="C128" s="87"/>
      <c r="D128" s="87"/>
      <c r="E128" s="87"/>
      <c r="F128" s="88"/>
      <c r="G128" s="89"/>
      <c r="H128" s="90"/>
      <c r="I128" s="90"/>
      <c r="J128" s="87"/>
      <c r="K128" s="87"/>
    </row>
    <row r="129" spans="2:11" ht="18" customHeight="1" x14ac:dyDescent="0.25">
      <c r="B129" s="86"/>
      <c r="C129" s="87"/>
      <c r="D129" s="87"/>
      <c r="E129" s="87"/>
      <c r="F129" s="88"/>
      <c r="G129" s="89"/>
      <c r="H129" s="90"/>
      <c r="I129" s="90"/>
      <c r="J129" s="87"/>
      <c r="K129" s="87"/>
    </row>
    <row r="130" spans="2:11" ht="18" customHeight="1" x14ac:dyDescent="0.25">
      <c r="B130" s="86"/>
      <c r="C130" s="87"/>
      <c r="D130" s="87"/>
      <c r="E130" s="87"/>
      <c r="F130" s="88"/>
      <c r="G130" s="89"/>
      <c r="H130" s="90"/>
      <c r="I130" s="90"/>
      <c r="J130" s="87"/>
      <c r="K130" s="87"/>
    </row>
    <row r="131" spans="2:11" ht="18" customHeight="1" x14ac:dyDescent="0.25">
      <c r="B131" s="86"/>
      <c r="C131" s="87"/>
      <c r="D131" s="87"/>
      <c r="E131" s="87"/>
      <c r="F131" s="88"/>
      <c r="G131" s="89"/>
      <c r="H131" s="90"/>
      <c r="I131" s="90"/>
      <c r="J131" s="87"/>
      <c r="K131" s="87"/>
    </row>
    <row r="132" spans="2:11" ht="18" customHeight="1" x14ac:dyDescent="0.25">
      <c r="B132" s="86"/>
      <c r="C132" s="87"/>
      <c r="D132" s="87"/>
      <c r="E132" s="87"/>
      <c r="F132" s="88"/>
      <c r="G132" s="89"/>
      <c r="H132" s="90"/>
      <c r="I132" s="90"/>
      <c r="J132" s="87"/>
      <c r="K132" s="87"/>
    </row>
  </sheetData>
  <mergeCells count="21">
    <mergeCell ref="B10:G10"/>
    <mergeCell ref="H10:K10"/>
    <mergeCell ref="B70:K71"/>
    <mergeCell ref="C68:D68"/>
    <mergeCell ref="B18:K18"/>
    <mergeCell ref="F2:K3"/>
    <mergeCell ref="F4:K5"/>
    <mergeCell ref="F6:K8"/>
    <mergeCell ref="D15:D16"/>
    <mergeCell ref="E15:E16"/>
    <mergeCell ref="H15:H16"/>
    <mergeCell ref="B2:E8"/>
    <mergeCell ref="B15:B16"/>
    <mergeCell ref="B13:K13"/>
    <mergeCell ref="F15:F16"/>
    <mergeCell ref="C15:C16"/>
    <mergeCell ref="K15:K16"/>
    <mergeCell ref="H11:K11"/>
    <mergeCell ref="G15:G16"/>
    <mergeCell ref="J15:J16"/>
    <mergeCell ref="B11:G11"/>
  </mergeCells>
  <phoneticPr fontId="17" type="noConversion"/>
  <printOptions horizontalCentered="1" gridLines="1"/>
  <pageMargins left="0.43307086614173229" right="0" top="0.70866141732283472" bottom="0.35433070866141736" header="0" footer="0.39370078740157483"/>
  <pageSetup paperSize="9" scale="46" orientation="portrait" horizontalDpi="1200" verticalDpi="1200" r:id="rId1"/>
  <headerFooter alignWithMargins="0">
    <oddFooter>Página &amp;P de &amp;N</oddFooter>
  </headerFooter>
  <rowBreaks count="1" manualBreakCount="1">
    <brk id="72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showGridLines="0" view="pageBreakPreview" zoomScale="70" zoomScaleSheetLayoutView="70" workbookViewId="0">
      <selection activeCell="N21" sqref="N21"/>
    </sheetView>
  </sheetViews>
  <sheetFormatPr defaultColWidth="11.42578125" defaultRowHeight="12" x14ac:dyDescent="0.2"/>
  <cols>
    <col min="1" max="1" width="4.7109375" style="5" customWidth="1"/>
    <col min="2" max="2" width="7.28515625" style="5" customWidth="1"/>
    <col min="3" max="3" width="62.42578125" style="5" bestFit="1" customWidth="1"/>
    <col min="4" max="4" width="11" style="4" customWidth="1"/>
    <col min="5" max="5" width="19.28515625" style="5" customWidth="1"/>
    <col min="6" max="6" width="13.5703125" style="4" customWidth="1"/>
    <col min="7" max="7" width="19.140625" style="4" customWidth="1"/>
    <col min="8" max="8" width="14.42578125" style="4" customWidth="1"/>
    <col min="9" max="9" width="18.42578125" style="4" customWidth="1"/>
    <col min="10" max="10" width="14.42578125" style="4" customWidth="1"/>
    <col min="11" max="11" width="18.140625" style="4" customWidth="1"/>
    <col min="12" max="12" width="18.42578125" style="4" customWidth="1"/>
    <col min="13" max="13" width="10.7109375" style="4" customWidth="1"/>
    <col min="14" max="14" width="14.140625" style="4" customWidth="1"/>
    <col min="15" max="16384" width="11.42578125" style="5"/>
  </cols>
  <sheetData>
    <row r="1" spans="2:14" ht="18" customHeight="1" thickBot="1" x14ac:dyDescent="0.25"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1"/>
      <c r="N1" s="1"/>
    </row>
    <row r="2" spans="2:14" ht="18" customHeight="1" x14ac:dyDescent="0.2">
      <c r="B2" s="327"/>
      <c r="C2" s="328"/>
      <c r="D2" s="329"/>
      <c r="E2" s="328"/>
      <c r="F2" s="330"/>
      <c r="G2" s="395" t="str">
        <f>'Planila Orçamentária'!F2</f>
        <v>GABINETE DO SECRETÁRIO</v>
      </c>
      <c r="H2" s="395"/>
      <c r="I2" s="395"/>
      <c r="J2" s="395"/>
      <c r="K2" s="395"/>
      <c r="L2" s="396"/>
      <c r="M2" s="107"/>
      <c r="N2" s="107"/>
    </row>
    <row r="3" spans="2:14" ht="18" customHeight="1" x14ac:dyDescent="0.2">
      <c r="B3" s="331"/>
      <c r="C3" s="116"/>
      <c r="D3" s="115"/>
      <c r="E3" s="116"/>
      <c r="F3" s="117"/>
      <c r="G3" s="397"/>
      <c r="H3" s="397"/>
      <c r="I3" s="397"/>
      <c r="J3" s="397"/>
      <c r="K3" s="397"/>
      <c r="L3" s="398"/>
      <c r="M3" s="107"/>
      <c r="N3" s="107"/>
    </row>
    <row r="4" spans="2:14" ht="18" customHeight="1" x14ac:dyDescent="0.2">
      <c r="B4" s="331"/>
      <c r="C4" s="116"/>
      <c r="D4" s="115"/>
      <c r="E4" s="116"/>
      <c r="F4" s="117"/>
      <c r="G4" s="397" t="str">
        <f>'Planila Orçamentária'!F4</f>
        <v>NÚCLEO DE INFRA-ESTRUTURA EM SAÚDE - NIS</v>
      </c>
      <c r="H4" s="397"/>
      <c r="I4" s="397"/>
      <c r="J4" s="397"/>
      <c r="K4" s="397"/>
      <c r="L4" s="398"/>
      <c r="M4" s="107"/>
      <c r="N4" s="107"/>
    </row>
    <row r="5" spans="2:14" ht="18" customHeight="1" x14ac:dyDescent="0.2">
      <c r="B5" s="331"/>
      <c r="C5" s="116"/>
      <c r="D5" s="115"/>
      <c r="E5" s="116"/>
      <c r="F5" s="117"/>
      <c r="G5" s="397"/>
      <c r="H5" s="397"/>
      <c r="I5" s="397"/>
      <c r="J5" s="397"/>
      <c r="K5" s="397"/>
      <c r="L5" s="398"/>
      <c r="M5" s="107"/>
      <c r="N5" s="107"/>
    </row>
    <row r="6" spans="2:14" ht="18" customHeight="1" x14ac:dyDescent="0.2">
      <c r="B6" s="331"/>
      <c r="C6" s="116"/>
      <c r="D6" s="115"/>
      <c r="E6" s="116"/>
      <c r="F6" s="117"/>
      <c r="G6" s="397" t="str">
        <f>'Planila Orçamentária'!F6</f>
        <v>COORDENAÇÃO DE INFRA-ESTRUTURA EM SAÚDE</v>
      </c>
      <c r="H6" s="397"/>
      <c r="I6" s="397"/>
      <c r="J6" s="397"/>
      <c r="K6" s="397"/>
      <c r="L6" s="398"/>
      <c r="M6" s="108"/>
      <c r="N6" s="108"/>
    </row>
    <row r="7" spans="2:14" ht="18" customHeight="1" x14ac:dyDescent="0.2">
      <c r="B7" s="332"/>
      <c r="C7" s="119"/>
      <c r="D7" s="118"/>
      <c r="E7" s="119"/>
      <c r="F7" s="120"/>
      <c r="G7" s="397"/>
      <c r="H7" s="397"/>
      <c r="I7" s="397"/>
      <c r="J7" s="397"/>
      <c r="K7" s="397"/>
      <c r="L7" s="398"/>
      <c r="M7" s="108"/>
      <c r="N7" s="108"/>
    </row>
    <row r="8" spans="2:14" s="6" customFormat="1" ht="5.0999999999999996" customHeight="1" x14ac:dyDescent="0.2">
      <c r="B8" s="331"/>
      <c r="C8" s="116"/>
      <c r="D8" s="116"/>
      <c r="E8" s="116"/>
      <c r="F8" s="116"/>
      <c r="G8" s="238"/>
      <c r="H8" s="238"/>
      <c r="I8" s="238"/>
      <c r="J8" s="238"/>
      <c r="K8" s="238"/>
      <c r="L8" s="333"/>
      <c r="M8" s="108"/>
      <c r="N8" s="108"/>
    </row>
    <row r="9" spans="2:14" s="21" customFormat="1" ht="24" customHeight="1" x14ac:dyDescent="0.25">
      <c r="B9" s="392" t="str">
        <f>'Planila Orçamentária'!B10</f>
        <v>Obra: Hospital da Policia</v>
      </c>
      <c r="C9" s="393"/>
      <c r="D9" s="393"/>
      <c r="E9" s="393"/>
      <c r="F9" s="393"/>
      <c r="G9" s="393"/>
      <c r="H9" s="394"/>
      <c r="I9" s="389" t="str">
        <f>'Planila Orçamentária'!H10</f>
        <v>Município: Teresina-PI</v>
      </c>
      <c r="J9" s="390"/>
      <c r="K9" s="390"/>
      <c r="L9" s="391"/>
      <c r="M9" s="109"/>
      <c r="N9" s="109"/>
    </row>
    <row r="10" spans="2:14" s="21" customFormat="1" ht="24" customHeight="1" x14ac:dyDescent="0.25">
      <c r="B10" s="392" t="str">
        <f>'Planila Orçamentária'!B11</f>
        <v>Endereço: Teresina</v>
      </c>
      <c r="C10" s="393"/>
      <c r="D10" s="393"/>
      <c r="E10" s="393"/>
      <c r="F10" s="393"/>
      <c r="G10" s="393"/>
      <c r="H10" s="394"/>
      <c r="I10" s="389" t="str">
        <f>'Planila Orçamentária'!H11</f>
        <v>Data Base: Janeiro/2015 com Desoneração</v>
      </c>
      <c r="J10" s="390"/>
      <c r="K10" s="390"/>
      <c r="L10" s="391"/>
      <c r="M10" s="109"/>
      <c r="N10" s="109"/>
    </row>
    <row r="11" spans="2:14" s="237" customFormat="1" ht="5.0999999999999996" customHeight="1" x14ac:dyDescent="0.25">
      <c r="B11" s="334"/>
      <c r="C11" s="110"/>
      <c r="D11" s="110"/>
      <c r="E11" s="110"/>
      <c r="F11" s="110"/>
      <c r="G11" s="111"/>
      <c r="H11" s="111"/>
      <c r="I11" s="111"/>
      <c r="J11" s="111"/>
      <c r="K11" s="113"/>
      <c r="L11" s="335"/>
      <c r="M11" s="109"/>
      <c r="N11" s="109"/>
    </row>
    <row r="12" spans="2:14" s="21" customFormat="1" ht="26.1" customHeight="1" x14ac:dyDescent="0.2">
      <c r="B12" s="402" t="s">
        <v>9</v>
      </c>
      <c r="C12" s="403"/>
      <c r="D12" s="403"/>
      <c r="E12" s="403"/>
      <c r="F12" s="403"/>
      <c r="G12" s="403"/>
      <c r="H12" s="403"/>
      <c r="I12" s="403"/>
      <c r="J12" s="403"/>
      <c r="K12" s="403"/>
      <c r="L12" s="404"/>
      <c r="M12" s="109"/>
      <c r="N12" s="109"/>
    </row>
    <row r="13" spans="2:14" s="237" customFormat="1" ht="5.0999999999999996" customHeight="1" x14ac:dyDescent="0.2">
      <c r="B13" s="336"/>
      <c r="C13" s="112"/>
      <c r="D13" s="112"/>
      <c r="E13" s="112"/>
      <c r="F13" s="112"/>
      <c r="G13" s="112"/>
      <c r="H13" s="112"/>
      <c r="I13" s="112"/>
      <c r="J13" s="112"/>
      <c r="K13" s="112"/>
      <c r="L13" s="337"/>
      <c r="M13" s="109"/>
      <c r="N13" s="109"/>
    </row>
    <row r="14" spans="2:14" ht="18" customHeight="1" x14ac:dyDescent="0.2">
      <c r="B14" s="405" t="s">
        <v>7</v>
      </c>
      <c r="C14" s="406" t="s">
        <v>8</v>
      </c>
      <c r="D14" s="406" t="s">
        <v>10</v>
      </c>
      <c r="E14" s="406" t="s">
        <v>11</v>
      </c>
      <c r="F14" s="406" t="s">
        <v>12</v>
      </c>
      <c r="G14" s="406"/>
      <c r="H14" s="407" t="s">
        <v>90</v>
      </c>
      <c r="I14" s="408"/>
      <c r="J14" s="407" t="s">
        <v>91</v>
      </c>
      <c r="K14" s="408"/>
      <c r="L14" s="409" t="s">
        <v>6</v>
      </c>
      <c r="M14" s="81"/>
      <c r="N14" s="81"/>
    </row>
    <row r="15" spans="2:14" ht="18" customHeight="1" x14ac:dyDescent="0.2">
      <c r="B15" s="405"/>
      <c r="C15" s="406"/>
      <c r="D15" s="406"/>
      <c r="E15" s="406"/>
      <c r="F15" s="326" t="s">
        <v>13</v>
      </c>
      <c r="G15" s="326" t="s">
        <v>14</v>
      </c>
      <c r="H15" s="326" t="s">
        <v>13</v>
      </c>
      <c r="I15" s="326" t="s">
        <v>14</v>
      </c>
      <c r="J15" s="326" t="s">
        <v>13</v>
      </c>
      <c r="K15" s="326" t="s">
        <v>14</v>
      </c>
      <c r="L15" s="409"/>
      <c r="M15" s="81"/>
      <c r="N15" s="81"/>
    </row>
    <row r="16" spans="2:14" s="6" customFormat="1" ht="5.0999999999999996" customHeight="1" x14ac:dyDescent="0.2">
      <c r="B16" s="338"/>
      <c r="C16" s="239"/>
      <c r="D16" s="239"/>
      <c r="E16" s="239"/>
      <c r="F16" s="239"/>
      <c r="G16" s="239"/>
      <c r="H16" s="239"/>
      <c r="I16" s="239"/>
      <c r="J16" s="239"/>
      <c r="K16" s="239"/>
      <c r="L16" s="339"/>
      <c r="M16" s="81"/>
      <c r="N16" s="81"/>
    </row>
    <row r="17" spans="2:22" ht="24.95" customHeight="1" x14ac:dyDescent="0.2">
      <c r="B17" s="399" t="s">
        <v>113</v>
      </c>
      <c r="C17" s="400"/>
      <c r="D17" s="400"/>
      <c r="E17" s="400"/>
      <c r="F17" s="400"/>
      <c r="G17" s="400"/>
      <c r="H17" s="400"/>
      <c r="I17" s="400"/>
      <c r="J17" s="400"/>
      <c r="K17" s="400"/>
      <c r="L17" s="401"/>
      <c r="M17" s="81"/>
      <c r="N17" s="81"/>
    </row>
    <row r="18" spans="2:22" s="6" customFormat="1" ht="5.0999999999999996" customHeight="1" x14ac:dyDescent="0.2">
      <c r="B18" s="340"/>
      <c r="C18" s="240"/>
      <c r="D18" s="240"/>
      <c r="E18" s="240"/>
      <c r="F18" s="240"/>
      <c r="G18" s="240"/>
      <c r="H18" s="240"/>
      <c r="I18" s="240"/>
      <c r="J18" s="240"/>
      <c r="K18" s="240"/>
      <c r="L18" s="341"/>
      <c r="M18" s="81"/>
      <c r="N18" s="81"/>
    </row>
    <row r="19" spans="2:22" s="21" customFormat="1" ht="20.100000000000001" customHeight="1" x14ac:dyDescent="0.25">
      <c r="B19" s="342" t="str">
        <f>'Planila Orçamentária'!B20</f>
        <v>1.00</v>
      </c>
      <c r="C19" s="228" t="str">
        <f>'Planila Orçamentária'!C20</f>
        <v>SERVIÇOSA PRELIMINARES</v>
      </c>
      <c r="D19" s="229">
        <f t="shared" ref="D19:D27" si="0">E19/E$27</f>
        <v>9.4086698011526346E-2</v>
      </c>
      <c r="E19" s="230">
        <f>'Planila Orçamentária'!J20</f>
        <v>3159.1499999999996</v>
      </c>
      <c r="F19" s="231">
        <v>1</v>
      </c>
      <c r="G19" s="230">
        <f t="shared" ref="G19:G26" si="1">F19*E19</f>
        <v>3159.1499999999996</v>
      </c>
      <c r="H19" s="231">
        <v>0</v>
      </c>
      <c r="I19" s="230">
        <f t="shared" ref="I19:I26" si="2">H19*E19</f>
        <v>0</v>
      </c>
      <c r="J19" s="231">
        <v>0</v>
      </c>
      <c r="K19" s="230">
        <f t="shared" ref="K19:K26" si="3">J19*E19</f>
        <v>0</v>
      </c>
      <c r="L19" s="343">
        <f t="shared" ref="L19:L27" si="4">(G19+I19+K19)</f>
        <v>3159.1499999999996</v>
      </c>
      <c r="M19" s="81"/>
      <c r="N19" s="81"/>
      <c r="O19" s="22"/>
      <c r="P19" s="22"/>
    </row>
    <row r="20" spans="2:22" s="21" customFormat="1" ht="20.100000000000001" customHeight="1" x14ac:dyDescent="0.25">
      <c r="B20" s="342" t="str">
        <f>'Planila Orçamentária'!B29</f>
        <v>2.00</v>
      </c>
      <c r="C20" s="228" t="str">
        <f>'Planila Orçamentária'!C29</f>
        <v>MOVIMENTAÇÃO DE TERRA</v>
      </c>
      <c r="D20" s="229">
        <f t="shared" si="0"/>
        <v>5.6264092603838169E-2</v>
      </c>
      <c r="E20" s="230">
        <f>'Planila Orçamentária'!J29</f>
        <v>1889.1799999999998</v>
      </c>
      <c r="F20" s="231">
        <v>0.5</v>
      </c>
      <c r="G20" s="230">
        <f t="shared" si="1"/>
        <v>944.58999999999992</v>
      </c>
      <c r="H20" s="231">
        <v>0.5</v>
      </c>
      <c r="I20" s="230">
        <f t="shared" si="2"/>
        <v>944.58999999999992</v>
      </c>
      <c r="J20" s="231">
        <v>0</v>
      </c>
      <c r="K20" s="230">
        <f t="shared" si="3"/>
        <v>0</v>
      </c>
      <c r="L20" s="343">
        <f t="shared" si="4"/>
        <v>1889.1799999999998</v>
      </c>
      <c r="M20" s="81"/>
      <c r="N20" s="81"/>
      <c r="O20" s="22"/>
      <c r="P20" s="22"/>
    </row>
    <row r="21" spans="2:22" s="21" customFormat="1" ht="20.100000000000001" customHeight="1" x14ac:dyDescent="0.25">
      <c r="B21" s="342" t="str">
        <f>'Planila Orçamentária'!B34</f>
        <v>3.00</v>
      </c>
      <c r="C21" s="228" t="str">
        <f>'Planila Orçamentária'!C34</f>
        <v>PAREDES</v>
      </c>
      <c r="D21" s="229">
        <f t="shared" si="0"/>
        <v>0.38306835540150841</v>
      </c>
      <c r="E21" s="230">
        <f>'Planila Orçamentária'!J34</f>
        <v>12862.289999999999</v>
      </c>
      <c r="F21" s="231">
        <v>0.2</v>
      </c>
      <c r="G21" s="230">
        <f t="shared" si="1"/>
        <v>2572.4580000000001</v>
      </c>
      <c r="H21" s="231">
        <v>0.4</v>
      </c>
      <c r="I21" s="230">
        <f t="shared" si="2"/>
        <v>5144.9160000000002</v>
      </c>
      <c r="J21" s="231">
        <v>0.4</v>
      </c>
      <c r="K21" s="230">
        <f t="shared" si="3"/>
        <v>5144.9160000000002</v>
      </c>
      <c r="L21" s="343">
        <f t="shared" si="4"/>
        <v>12862.29</v>
      </c>
      <c r="M21" s="81"/>
      <c r="N21" s="81"/>
      <c r="O21" s="22"/>
      <c r="P21" s="22"/>
    </row>
    <row r="22" spans="2:22" s="244" customFormat="1" ht="17.25" customHeight="1" x14ac:dyDescent="0.25">
      <c r="B22" s="342" t="str">
        <f>'Planila Orçamentária'!B41</f>
        <v>4.00</v>
      </c>
      <c r="C22" s="232" t="str">
        <f>'Planila Orçamentária'!C41</f>
        <v>INSTALAÇÕES ELÉTRICAS, LÓGICAS E TELEFÔNICAS</v>
      </c>
      <c r="D22" s="229">
        <f t="shared" si="0"/>
        <v>1.960091145697607E-2</v>
      </c>
      <c r="E22" s="241">
        <f>'Planila Orçamentária'!J41</f>
        <v>658.14</v>
      </c>
      <c r="F22" s="233">
        <v>0</v>
      </c>
      <c r="G22" s="241">
        <f t="shared" si="1"/>
        <v>0</v>
      </c>
      <c r="H22" s="233">
        <v>0.6</v>
      </c>
      <c r="I22" s="241">
        <f t="shared" si="2"/>
        <v>394.88399999999996</v>
      </c>
      <c r="J22" s="233">
        <v>0.4</v>
      </c>
      <c r="K22" s="241">
        <f t="shared" si="3"/>
        <v>263.25600000000003</v>
      </c>
      <c r="L22" s="344">
        <f t="shared" si="4"/>
        <v>658.14</v>
      </c>
      <c r="M22" s="242"/>
      <c r="N22" s="242"/>
      <c r="O22" s="243"/>
      <c r="P22" s="243"/>
    </row>
    <row r="23" spans="2:22" s="21" customFormat="1" ht="20.100000000000001" customHeight="1" x14ac:dyDescent="0.25">
      <c r="B23" s="345" t="str">
        <f>'Planila Orçamentária'!B45</f>
        <v>5.00</v>
      </c>
      <c r="C23" s="228" t="str">
        <f>'Planila Orçamentária'!C45:I45</f>
        <v>INSTALAÇÕES HIDRO-SANITÁRIAS</v>
      </c>
      <c r="D23" s="229">
        <f t="shared" si="0"/>
        <v>6.4326156498151571E-2</v>
      </c>
      <c r="E23" s="230">
        <f>'Planila Orçamentária'!J45</f>
        <v>2159.88</v>
      </c>
      <c r="F23" s="231">
        <v>0</v>
      </c>
      <c r="G23" s="230">
        <f t="shared" si="1"/>
        <v>0</v>
      </c>
      <c r="H23" s="231">
        <v>0.6</v>
      </c>
      <c r="I23" s="230">
        <f t="shared" si="2"/>
        <v>1295.9280000000001</v>
      </c>
      <c r="J23" s="231">
        <v>0.4</v>
      </c>
      <c r="K23" s="230">
        <f t="shared" si="3"/>
        <v>863.95200000000011</v>
      </c>
      <c r="L23" s="343">
        <f t="shared" si="4"/>
        <v>2159.88</v>
      </c>
      <c r="M23" s="81"/>
      <c r="N23" s="81"/>
      <c r="O23" s="22"/>
      <c r="P23" s="22"/>
    </row>
    <row r="24" spans="2:22" s="21" customFormat="1" ht="20.100000000000001" customHeight="1" x14ac:dyDescent="0.25">
      <c r="B24" s="345" t="str">
        <f>'Planila Orçamentária'!B54</f>
        <v>6.00</v>
      </c>
      <c r="C24" s="228" t="str">
        <f>'Planila Orçamentária'!C54:I54</f>
        <v>PINTURA</v>
      </c>
      <c r="D24" s="229">
        <f t="shared" si="0"/>
        <v>9.4511095538286474E-2</v>
      </c>
      <c r="E24" s="230">
        <f>'Planila Orçamentária'!J54</f>
        <v>3173.3999999999996</v>
      </c>
      <c r="F24" s="231">
        <v>0</v>
      </c>
      <c r="G24" s="230">
        <f t="shared" si="1"/>
        <v>0</v>
      </c>
      <c r="H24" s="231">
        <v>0</v>
      </c>
      <c r="I24" s="230">
        <f t="shared" si="2"/>
        <v>0</v>
      </c>
      <c r="J24" s="231">
        <v>1</v>
      </c>
      <c r="K24" s="230">
        <f t="shared" si="3"/>
        <v>3173.3999999999996</v>
      </c>
      <c r="L24" s="343">
        <f t="shared" si="4"/>
        <v>3173.3999999999996</v>
      </c>
      <c r="M24" s="81"/>
      <c r="N24" s="81"/>
      <c r="O24" s="22"/>
      <c r="P24" s="22"/>
    </row>
    <row r="25" spans="2:22" s="21" customFormat="1" ht="20.100000000000001" customHeight="1" x14ac:dyDescent="0.25">
      <c r="B25" s="342" t="str">
        <f>'Planila Orçamentária'!B61</f>
        <v>7.00</v>
      </c>
      <c r="C25" s="228" t="str">
        <f>'Planila Orçamentária'!C61:I61</f>
        <v>ESQUADRIA</v>
      </c>
      <c r="D25" s="229">
        <f t="shared" si="0"/>
        <v>0.2657082926681083</v>
      </c>
      <c r="E25" s="230">
        <f>'Planila Orçamentária'!J61</f>
        <v>8921.6899999999987</v>
      </c>
      <c r="F25" s="231">
        <v>0.4</v>
      </c>
      <c r="G25" s="230">
        <f t="shared" si="1"/>
        <v>3568.6759999999995</v>
      </c>
      <c r="H25" s="231">
        <v>0.4</v>
      </c>
      <c r="I25" s="230">
        <f t="shared" si="2"/>
        <v>3568.6759999999995</v>
      </c>
      <c r="J25" s="231">
        <v>0.2</v>
      </c>
      <c r="K25" s="230">
        <f t="shared" si="3"/>
        <v>1784.3379999999997</v>
      </c>
      <c r="L25" s="343">
        <f t="shared" si="4"/>
        <v>8921.6899999999987</v>
      </c>
      <c r="M25" s="81"/>
      <c r="N25" s="81"/>
      <c r="O25" s="22"/>
      <c r="P25" s="22"/>
    </row>
    <row r="26" spans="2:22" s="21" customFormat="1" ht="20.100000000000001" customHeight="1" x14ac:dyDescent="0.25">
      <c r="B26" s="342" t="str">
        <f>'Planila Orçamentária'!B64</f>
        <v>8.00</v>
      </c>
      <c r="C26" s="228" t="str">
        <f>'Planila Orçamentária'!C64:I64</f>
        <v>DIVERSOS</v>
      </c>
      <c r="D26" s="229">
        <f t="shared" si="0"/>
        <v>2.2434397821604727E-2</v>
      </c>
      <c r="E26" s="230">
        <f>'Planila Orçamentária'!J64</f>
        <v>753.28</v>
      </c>
      <c r="F26" s="231">
        <v>0.8</v>
      </c>
      <c r="G26" s="230">
        <f t="shared" si="1"/>
        <v>602.62400000000002</v>
      </c>
      <c r="H26" s="231">
        <v>0.1</v>
      </c>
      <c r="I26" s="230">
        <f t="shared" si="2"/>
        <v>75.328000000000003</v>
      </c>
      <c r="J26" s="231">
        <v>0.1</v>
      </c>
      <c r="K26" s="230">
        <f t="shared" si="3"/>
        <v>75.328000000000003</v>
      </c>
      <c r="L26" s="343">
        <f t="shared" si="4"/>
        <v>753.28</v>
      </c>
      <c r="M26" s="81"/>
      <c r="N26" s="81"/>
      <c r="O26" s="22"/>
      <c r="P26" s="22"/>
    </row>
    <row r="27" spans="2:22" s="21" customFormat="1" ht="20.100000000000001" customHeight="1" x14ac:dyDescent="0.25">
      <c r="B27" s="342"/>
      <c r="C27" s="228" t="str">
        <f>'Planila Orçamentária'!C68</f>
        <v>TOTAL GERAL COM BDI ( ADOTADO 24,67%)</v>
      </c>
      <c r="D27" s="229">
        <f t="shared" si="0"/>
        <v>1</v>
      </c>
      <c r="E27" s="230">
        <f>SUM(E19:E26)</f>
        <v>33577.009999999995</v>
      </c>
      <c r="F27" s="231">
        <v>1</v>
      </c>
      <c r="G27" s="230">
        <f>SUM(G19:G26)</f>
        <v>10847.498</v>
      </c>
      <c r="H27" s="231">
        <v>0</v>
      </c>
      <c r="I27" s="230">
        <f>SUM(I19:I26)</f>
        <v>11424.321999999998</v>
      </c>
      <c r="J27" s="231">
        <v>0</v>
      </c>
      <c r="K27" s="230">
        <f>SUM(K19:K26)</f>
        <v>11305.19</v>
      </c>
      <c r="L27" s="343">
        <f t="shared" si="4"/>
        <v>33577.01</v>
      </c>
      <c r="M27" s="81"/>
      <c r="N27" s="81"/>
      <c r="O27" s="22"/>
      <c r="P27" s="22"/>
    </row>
    <row r="28" spans="2:22" s="6" customFormat="1" ht="5.0999999999999996" customHeight="1" x14ac:dyDescent="0.25">
      <c r="B28" s="346"/>
      <c r="C28" s="82"/>
      <c r="D28" s="83"/>
      <c r="E28" s="84"/>
      <c r="F28" s="84"/>
      <c r="G28" s="84"/>
      <c r="H28" s="84"/>
      <c r="I28" s="84"/>
      <c r="J28" s="84"/>
      <c r="K28" s="84"/>
      <c r="L28" s="347"/>
      <c r="M28" s="83"/>
      <c r="N28" s="84"/>
      <c r="O28" s="20"/>
      <c r="P28" s="20"/>
    </row>
    <row r="29" spans="2:22" ht="14.25" thickBot="1" x14ac:dyDescent="0.3">
      <c r="B29" s="348"/>
      <c r="C29" s="349"/>
      <c r="D29" s="350"/>
      <c r="E29" s="349"/>
      <c r="F29" s="350"/>
      <c r="G29" s="350"/>
      <c r="H29" s="350"/>
      <c r="I29" s="350"/>
      <c r="J29" s="350"/>
      <c r="K29" s="350"/>
      <c r="L29" s="351"/>
      <c r="M29" s="85"/>
      <c r="N29" s="85"/>
      <c r="O29" s="20"/>
      <c r="P29" s="7"/>
      <c r="Q29" s="7"/>
      <c r="R29" s="7"/>
      <c r="S29" s="7"/>
      <c r="T29" s="7"/>
    </row>
    <row r="30" spans="2:22" ht="13.5" x14ac:dyDescent="0.25">
      <c r="B30" s="13"/>
      <c r="C30" s="14"/>
      <c r="E30" s="13"/>
      <c r="M30" s="8"/>
      <c r="N30" s="8"/>
      <c r="O30" s="7"/>
      <c r="P30" s="7"/>
      <c r="Q30" s="7"/>
      <c r="R30" s="7"/>
      <c r="S30" s="7"/>
      <c r="T30" s="7"/>
      <c r="U30" s="7"/>
      <c r="V30" s="7"/>
    </row>
    <row r="31" spans="2:22" ht="13.5" x14ac:dyDescent="0.25">
      <c r="B31" s="13"/>
      <c r="C31" s="14"/>
      <c r="E31" s="13"/>
      <c r="M31" s="8"/>
      <c r="N31" s="8"/>
      <c r="O31" s="7"/>
      <c r="P31" s="7"/>
      <c r="Q31" s="7"/>
      <c r="R31" s="7"/>
      <c r="S31" s="7"/>
      <c r="T31" s="7"/>
      <c r="U31" s="7"/>
      <c r="V31" s="7"/>
    </row>
    <row r="32" spans="2:22" ht="13.5" x14ac:dyDescent="0.25">
      <c r="B32" s="11"/>
      <c r="C32" s="15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2:22" ht="13.5" x14ac:dyDescent="0.25">
      <c r="B33" s="13"/>
      <c r="E33" s="13"/>
      <c r="M33" s="8"/>
      <c r="N33" s="8"/>
      <c r="O33" s="7"/>
      <c r="P33" s="7"/>
      <c r="Q33" s="7"/>
      <c r="R33" s="7"/>
      <c r="S33" s="7"/>
      <c r="T33" s="7"/>
      <c r="U33" s="7"/>
      <c r="V33" s="7"/>
    </row>
    <row r="34" spans="2:22" ht="13.5" x14ac:dyDescent="0.25">
      <c r="B34" s="13"/>
      <c r="E34" s="13"/>
      <c r="M34" s="8"/>
      <c r="N34" s="8"/>
      <c r="O34" s="7"/>
      <c r="P34" s="7"/>
      <c r="Q34" s="7"/>
      <c r="R34" s="7"/>
      <c r="S34" s="7"/>
      <c r="T34" s="7"/>
      <c r="U34" s="7"/>
      <c r="V34" s="7"/>
    </row>
    <row r="35" spans="2:22" ht="13.5" x14ac:dyDescent="0.25">
      <c r="B35" s="13"/>
      <c r="E35" s="13"/>
      <c r="M35" s="8"/>
      <c r="N35" s="8"/>
      <c r="O35" s="7"/>
      <c r="P35" s="7"/>
      <c r="Q35" s="7"/>
      <c r="R35" s="7"/>
      <c r="S35" s="7"/>
      <c r="T35" s="7"/>
      <c r="U35" s="7"/>
      <c r="V35" s="7"/>
    </row>
    <row r="36" spans="2:22" ht="13.5" x14ac:dyDescent="0.25">
      <c r="B36" s="11"/>
      <c r="C36" s="15"/>
      <c r="D36" s="5"/>
      <c r="E36" s="13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2:22" ht="13.5" x14ac:dyDescent="0.25">
      <c r="B37" s="13"/>
      <c r="E37" s="13"/>
      <c r="M37" s="8"/>
      <c r="N37" s="8"/>
      <c r="O37" s="7"/>
      <c r="P37" s="7"/>
      <c r="Q37" s="7"/>
      <c r="R37" s="7"/>
      <c r="S37" s="7"/>
      <c r="T37" s="7"/>
      <c r="U37" s="7"/>
      <c r="V37" s="7"/>
    </row>
    <row r="38" spans="2:22" ht="13.5" x14ac:dyDescent="0.25">
      <c r="B38" s="13"/>
      <c r="E38" s="13"/>
      <c r="M38" s="8"/>
      <c r="N38" s="8"/>
      <c r="O38" s="7"/>
      <c r="P38" s="7"/>
      <c r="Q38" s="7"/>
      <c r="R38" s="7"/>
      <c r="S38" s="7"/>
      <c r="T38" s="7"/>
      <c r="U38" s="7"/>
      <c r="V38" s="7"/>
    </row>
    <row r="39" spans="2:22" ht="13.5" x14ac:dyDescent="0.25">
      <c r="B39" s="11"/>
      <c r="C39" s="15"/>
      <c r="E39" s="13"/>
      <c r="F39" s="5"/>
      <c r="G39" s="5"/>
      <c r="H39" s="5"/>
      <c r="I39" s="5"/>
      <c r="J39" s="5"/>
      <c r="K39" s="5"/>
      <c r="L39" s="5"/>
      <c r="M39" s="10"/>
      <c r="N39" s="10"/>
      <c r="O39" s="7"/>
      <c r="P39" s="7"/>
      <c r="Q39" s="7"/>
      <c r="R39" s="7"/>
      <c r="S39" s="7"/>
      <c r="T39" s="7"/>
      <c r="U39" s="7"/>
      <c r="V39" s="7"/>
    </row>
    <row r="40" spans="2:22" ht="13.5" x14ac:dyDescent="0.25">
      <c r="B40" s="13"/>
      <c r="C40" s="15"/>
      <c r="E40" s="13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2:22" ht="13.5" x14ac:dyDescent="0.25">
      <c r="B41" s="13"/>
      <c r="C41" s="15"/>
      <c r="E41" s="13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2:22" ht="13.5" x14ac:dyDescent="0.25">
      <c r="B42" s="13"/>
      <c r="E42" s="13"/>
      <c r="M42" s="8"/>
      <c r="N42" s="8"/>
      <c r="O42" s="7"/>
      <c r="P42" s="7"/>
      <c r="Q42" s="7"/>
      <c r="R42" s="7"/>
      <c r="S42" s="7"/>
      <c r="T42" s="7"/>
      <c r="U42" s="7"/>
      <c r="V42" s="7"/>
    </row>
    <row r="43" spans="2:22" ht="13.5" x14ac:dyDescent="0.25">
      <c r="B43" s="11"/>
      <c r="C43" s="15"/>
      <c r="E43" s="13"/>
      <c r="F43" s="19"/>
      <c r="G43" s="19"/>
      <c r="H43" s="19"/>
      <c r="I43" s="19"/>
      <c r="J43" s="19"/>
      <c r="K43" s="19"/>
      <c r="L43" s="19"/>
      <c r="M43" s="8"/>
      <c r="N43" s="8"/>
      <c r="O43" s="7"/>
      <c r="P43" s="7"/>
      <c r="Q43" s="7"/>
      <c r="R43" s="7"/>
      <c r="S43" s="7"/>
      <c r="T43" s="7"/>
      <c r="U43" s="7"/>
      <c r="V43" s="7"/>
    </row>
    <row r="44" spans="2:22" ht="13.5" x14ac:dyDescent="0.25">
      <c r="B44" s="11"/>
      <c r="C44" s="15"/>
      <c r="E44" s="13"/>
      <c r="M44" s="8"/>
      <c r="N44" s="8"/>
      <c r="O44" s="7"/>
      <c r="P44" s="7"/>
      <c r="Q44" s="7"/>
      <c r="R44" s="7"/>
      <c r="S44" s="7"/>
      <c r="T44" s="7"/>
      <c r="U44" s="7"/>
      <c r="V44" s="7"/>
    </row>
    <row r="45" spans="2:22" ht="13.5" x14ac:dyDescent="0.25">
      <c r="B45" s="13"/>
      <c r="E45" s="13"/>
      <c r="M45" s="8"/>
      <c r="N45" s="8"/>
      <c r="O45" s="7"/>
      <c r="P45" s="7"/>
      <c r="Q45" s="7"/>
      <c r="R45" s="7"/>
      <c r="S45" s="7"/>
      <c r="T45" s="7"/>
      <c r="U45" s="7"/>
      <c r="V45" s="7"/>
    </row>
    <row r="46" spans="2:22" ht="13.5" x14ac:dyDescent="0.25">
      <c r="B46" s="13"/>
      <c r="E46" s="13"/>
      <c r="M46" s="8"/>
      <c r="N46" s="8"/>
      <c r="O46" s="7"/>
      <c r="P46" s="7"/>
      <c r="Q46" s="7"/>
      <c r="R46" s="7"/>
      <c r="S46" s="7"/>
      <c r="T46" s="7"/>
      <c r="U46" s="7"/>
      <c r="V46" s="7"/>
    </row>
    <row r="47" spans="2:22" ht="13.5" x14ac:dyDescent="0.25">
      <c r="B47" s="13"/>
      <c r="E47" s="13"/>
      <c r="M47" s="8"/>
      <c r="N47" s="8"/>
      <c r="O47" s="7"/>
      <c r="P47" s="7"/>
      <c r="Q47" s="7"/>
      <c r="R47" s="7"/>
      <c r="S47" s="7"/>
      <c r="T47" s="7"/>
      <c r="U47" s="7"/>
      <c r="V47" s="7"/>
    </row>
    <row r="48" spans="2:22" ht="13.5" x14ac:dyDescent="0.25">
      <c r="B48" s="13"/>
      <c r="E48" s="13"/>
      <c r="M48" s="8"/>
      <c r="N48" s="8"/>
      <c r="O48" s="7"/>
      <c r="P48" s="7"/>
      <c r="Q48" s="7"/>
      <c r="R48" s="7"/>
      <c r="S48" s="7"/>
      <c r="T48" s="7"/>
      <c r="U48" s="7"/>
      <c r="V48" s="7"/>
    </row>
    <row r="49" spans="2:22" ht="13.5" x14ac:dyDescent="0.25">
      <c r="B49" s="13"/>
      <c r="E49" s="13"/>
      <c r="M49" s="8"/>
      <c r="N49" s="8"/>
      <c r="O49" s="7"/>
      <c r="P49" s="7"/>
      <c r="Q49" s="7"/>
      <c r="R49" s="7"/>
      <c r="S49" s="7"/>
      <c r="T49" s="7"/>
      <c r="U49" s="7"/>
      <c r="V49" s="7"/>
    </row>
    <row r="50" spans="2:22" ht="13.5" x14ac:dyDescent="0.25">
      <c r="B50" s="13"/>
      <c r="E50" s="13"/>
      <c r="M50" s="8"/>
      <c r="N50" s="8"/>
      <c r="O50" s="7"/>
      <c r="P50" s="7"/>
      <c r="Q50" s="7"/>
      <c r="R50" s="7"/>
      <c r="S50" s="7"/>
      <c r="T50" s="7"/>
      <c r="U50" s="7"/>
      <c r="V50" s="7"/>
    </row>
    <row r="51" spans="2:22" ht="13.5" x14ac:dyDescent="0.25">
      <c r="B51" s="13"/>
      <c r="E51" s="13"/>
      <c r="M51" s="8"/>
      <c r="N51" s="8"/>
      <c r="O51" s="7"/>
      <c r="P51" s="7"/>
      <c r="Q51" s="7"/>
      <c r="R51" s="7"/>
      <c r="S51" s="7"/>
      <c r="T51" s="7"/>
      <c r="U51" s="7"/>
      <c r="V51" s="7"/>
    </row>
    <row r="52" spans="2:22" ht="13.5" x14ac:dyDescent="0.25">
      <c r="B52" s="13"/>
      <c r="E52" s="13"/>
      <c r="M52" s="8"/>
      <c r="N52" s="8"/>
      <c r="O52" s="7"/>
      <c r="P52" s="7"/>
      <c r="Q52" s="7"/>
      <c r="R52" s="7"/>
      <c r="S52" s="7"/>
      <c r="T52" s="7"/>
      <c r="U52" s="7"/>
      <c r="V52" s="7"/>
    </row>
    <row r="53" spans="2:22" ht="13.5" x14ac:dyDescent="0.25">
      <c r="B53" s="11"/>
      <c r="C53" s="12"/>
      <c r="E53" s="13"/>
      <c r="M53" s="8"/>
      <c r="N53" s="8"/>
      <c r="O53" s="7"/>
      <c r="P53" s="7"/>
      <c r="Q53" s="7"/>
      <c r="R53" s="7"/>
      <c r="S53" s="7"/>
      <c r="T53" s="7"/>
      <c r="U53" s="7"/>
      <c r="V53" s="7"/>
    </row>
    <row r="54" spans="2:22" ht="13.5" x14ac:dyDescent="0.25">
      <c r="B54" s="13"/>
      <c r="C54" s="14"/>
      <c r="E54" s="13"/>
      <c r="M54" s="8"/>
      <c r="N54" s="8"/>
      <c r="O54" s="7"/>
      <c r="P54" s="7"/>
      <c r="Q54" s="7"/>
      <c r="R54" s="7"/>
      <c r="S54" s="7"/>
      <c r="T54" s="7"/>
      <c r="U54" s="7"/>
      <c r="V54" s="7"/>
    </row>
    <row r="55" spans="2:22" ht="13.5" x14ac:dyDescent="0.25">
      <c r="B55" s="13"/>
      <c r="C55" s="14"/>
      <c r="E55" s="13"/>
      <c r="M55" s="8"/>
      <c r="N55" s="8"/>
      <c r="O55" s="7"/>
      <c r="P55" s="7"/>
      <c r="Q55" s="7"/>
      <c r="R55" s="7"/>
      <c r="S55" s="7"/>
      <c r="T55" s="7"/>
      <c r="U55" s="7"/>
      <c r="V55" s="7"/>
    </row>
    <row r="56" spans="2:22" ht="13.5" x14ac:dyDescent="0.25">
      <c r="B56" s="13"/>
      <c r="C56" s="14"/>
      <c r="E56" s="13"/>
      <c r="M56" s="8"/>
      <c r="N56" s="8"/>
      <c r="O56" s="7"/>
      <c r="P56" s="7"/>
      <c r="Q56" s="7"/>
      <c r="R56" s="7"/>
      <c r="S56" s="7"/>
      <c r="T56" s="7"/>
      <c r="U56" s="7"/>
      <c r="V56" s="7"/>
    </row>
    <row r="57" spans="2:22" ht="13.5" x14ac:dyDescent="0.25">
      <c r="B57" s="13"/>
      <c r="C57" s="14"/>
      <c r="E57" s="13"/>
      <c r="M57" s="8"/>
      <c r="N57" s="8"/>
      <c r="O57" s="7"/>
      <c r="P57" s="7"/>
      <c r="Q57" s="7"/>
      <c r="R57" s="7"/>
      <c r="S57" s="7"/>
      <c r="T57" s="7"/>
      <c r="U57" s="7"/>
      <c r="V57" s="7"/>
    </row>
    <row r="58" spans="2:22" ht="13.5" x14ac:dyDescent="0.25">
      <c r="B58" s="13"/>
      <c r="C58" s="14"/>
      <c r="E58" s="13"/>
      <c r="M58" s="8"/>
      <c r="N58" s="8"/>
      <c r="O58" s="7"/>
      <c r="P58" s="7"/>
      <c r="Q58" s="7"/>
      <c r="R58" s="7"/>
      <c r="S58" s="7"/>
      <c r="T58" s="7"/>
      <c r="U58" s="7"/>
      <c r="V58" s="7"/>
    </row>
    <row r="59" spans="2:22" ht="13.5" x14ac:dyDescent="0.25">
      <c r="B59" s="13"/>
      <c r="C59" s="14"/>
      <c r="E59" s="13"/>
      <c r="M59" s="8"/>
      <c r="N59" s="8"/>
      <c r="O59" s="7"/>
      <c r="P59" s="7"/>
      <c r="Q59" s="7"/>
      <c r="R59" s="7"/>
      <c r="S59" s="7"/>
      <c r="T59" s="7"/>
      <c r="U59" s="7"/>
      <c r="V59" s="7"/>
    </row>
    <row r="60" spans="2:22" ht="13.5" x14ac:dyDescent="0.25">
      <c r="B60" s="13"/>
      <c r="C60" s="14"/>
      <c r="E60" s="13"/>
      <c r="M60" s="8"/>
      <c r="N60" s="8"/>
      <c r="O60" s="7"/>
      <c r="P60" s="7"/>
      <c r="Q60" s="7"/>
      <c r="R60" s="7"/>
      <c r="S60" s="7"/>
      <c r="T60" s="7"/>
      <c r="U60" s="7"/>
      <c r="V60" s="7"/>
    </row>
    <row r="61" spans="2:22" ht="13.5" x14ac:dyDescent="0.25">
      <c r="B61" s="13"/>
      <c r="C61" s="14"/>
      <c r="E61" s="13"/>
      <c r="M61" s="8"/>
      <c r="N61" s="8"/>
      <c r="O61" s="7"/>
      <c r="P61" s="7"/>
      <c r="Q61" s="7"/>
      <c r="R61" s="7"/>
      <c r="S61" s="7"/>
      <c r="T61" s="7"/>
      <c r="U61" s="7"/>
      <c r="V61" s="7"/>
    </row>
    <row r="62" spans="2:22" ht="13.5" x14ac:dyDescent="0.25">
      <c r="B62" s="13"/>
      <c r="C62" s="14"/>
      <c r="E62" s="13"/>
      <c r="M62" s="8"/>
      <c r="N62" s="8"/>
      <c r="O62" s="7"/>
      <c r="P62" s="7"/>
      <c r="Q62" s="7"/>
      <c r="R62" s="7"/>
      <c r="S62" s="7"/>
      <c r="T62" s="7"/>
      <c r="U62" s="7"/>
      <c r="V62" s="7"/>
    </row>
    <row r="63" spans="2:22" ht="13.5" x14ac:dyDescent="0.25">
      <c r="B63" s="13"/>
      <c r="C63" s="14"/>
      <c r="E63" s="13"/>
      <c r="M63" s="8"/>
      <c r="N63" s="8"/>
      <c r="O63" s="7"/>
      <c r="P63" s="7"/>
      <c r="Q63" s="7"/>
      <c r="R63" s="7"/>
      <c r="S63" s="7"/>
      <c r="T63" s="7"/>
      <c r="U63" s="7"/>
      <c r="V63" s="7"/>
    </row>
    <row r="64" spans="2:22" ht="13.5" x14ac:dyDescent="0.25">
      <c r="B64" s="13"/>
      <c r="C64" s="14"/>
      <c r="E64" s="13"/>
      <c r="M64" s="8"/>
      <c r="N64" s="8"/>
      <c r="O64" s="7"/>
      <c r="P64" s="7"/>
      <c r="Q64" s="7"/>
      <c r="R64" s="7"/>
      <c r="S64" s="7"/>
      <c r="T64" s="7"/>
      <c r="U64" s="7"/>
      <c r="V64" s="7"/>
    </row>
    <row r="65" spans="2:22" ht="13.5" x14ac:dyDescent="0.25">
      <c r="B65" s="13"/>
      <c r="C65" s="14"/>
      <c r="E65" s="13"/>
      <c r="M65" s="8"/>
      <c r="N65" s="8"/>
      <c r="O65" s="7"/>
      <c r="P65" s="7"/>
      <c r="Q65" s="7"/>
      <c r="R65" s="7"/>
      <c r="S65" s="7"/>
      <c r="T65" s="7"/>
      <c r="U65" s="7"/>
      <c r="V65" s="7"/>
    </row>
    <row r="66" spans="2:22" ht="13.5" x14ac:dyDescent="0.25">
      <c r="B66" s="11"/>
      <c r="C66" s="14"/>
      <c r="E66" s="13"/>
      <c r="M66" s="8"/>
      <c r="N66" s="8"/>
      <c r="O66" s="7"/>
      <c r="P66" s="7"/>
      <c r="Q66" s="7"/>
      <c r="R66" s="7"/>
      <c r="S66" s="7"/>
      <c r="T66" s="7"/>
      <c r="U66" s="7"/>
      <c r="V66" s="7"/>
    </row>
    <row r="67" spans="2:22" ht="13.5" x14ac:dyDescent="0.25">
      <c r="B67" s="11"/>
      <c r="C67" s="15"/>
      <c r="E67" s="13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2:22" ht="13.5" x14ac:dyDescent="0.25">
      <c r="B68" s="13"/>
      <c r="C68" s="18"/>
      <c r="E68" s="13"/>
      <c r="M68" s="8"/>
      <c r="N68" s="8"/>
      <c r="O68" s="7"/>
      <c r="P68" s="7"/>
      <c r="Q68" s="7"/>
      <c r="R68" s="7"/>
      <c r="S68" s="7"/>
      <c r="T68" s="7"/>
      <c r="U68" s="7"/>
      <c r="V68" s="7"/>
    </row>
    <row r="69" spans="2:22" ht="13.5" x14ac:dyDescent="0.25">
      <c r="B69" s="13"/>
      <c r="E69" s="13"/>
      <c r="M69" s="8"/>
      <c r="N69" s="8"/>
      <c r="O69" s="7"/>
      <c r="P69" s="7"/>
      <c r="Q69" s="7"/>
      <c r="R69" s="7"/>
      <c r="S69" s="7"/>
      <c r="T69" s="7"/>
      <c r="U69" s="7"/>
      <c r="V69" s="7"/>
    </row>
    <row r="70" spans="2:22" ht="13.5" x14ac:dyDescent="0.25">
      <c r="B70" s="13"/>
      <c r="C70" s="15"/>
      <c r="E70" s="13"/>
      <c r="M70" s="10"/>
      <c r="N70" s="10"/>
      <c r="O70" s="7"/>
      <c r="P70" s="7"/>
      <c r="Q70" s="7"/>
      <c r="R70" s="7"/>
      <c r="S70" s="7"/>
      <c r="T70" s="7"/>
      <c r="U70" s="7"/>
      <c r="V70" s="7"/>
    </row>
    <row r="71" spans="2:22" ht="13.5" x14ac:dyDescent="0.25">
      <c r="B71" s="13"/>
      <c r="C71" s="15"/>
      <c r="E71" s="13"/>
      <c r="M71" s="10"/>
      <c r="N71" s="10"/>
      <c r="O71" s="7"/>
      <c r="P71" s="7"/>
      <c r="Q71" s="7"/>
      <c r="R71" s="7"/>
      <c r="S71" s="7"/>
      <c r="T71" s="7"/>
      <c r="U71" s="7"/>
      <c r="V71" s="7"/>
    </row>
    <row r="72" spans="2:22" ht="13.5" x14ac:dyDescent="0.25">
      <c r="B72" s="11"/>
      <c r="C72" s="15"/>
      <c r="E72" s="13"/>
      <c r="M72" s="10"/>
      <c r="N72" s="10"/>
      <c r="O72" s="7"/>
      <c r="P72" s="7"/>
      <c r="Q72" s="7"/>
      <c r="R72" s="7"/>
      <c r="S72" s="7"/>
      <c r="T72" s="7"/>
      <c r="U72" s="7"/>
      <c r="V72" s="7"/>
    </row>
    <row r="73" spans="2:22" ht="13.5" x14ac:dyDescent="0.25">
      <c r="B73" s="11"/>
      <c r="C73" s="15"/>
      <c r="E73" s="13"/>
      <c r="M73" s="8"/>
      <c r="N73" s="8"/>
      <c r="O73" s="7"/>
      <c r="P73" s="7"/>
      <c r="Q73" s="7"/>
      <c r="R73" s="7"/>
      <c r="S73" s="7"/>
      <c r="T73" s="7"/>
      <c r="U73" s="7"/>
      <c r="V73" s="7"/>
    </row>
    <row r="74" spans="2:22" ht="13.5" x14ac:dyDescent="0.25">
      <c r="B74" s="13"/>
      <c r="E74" s="13"/>
      <c r="M74" s="8"/>
      <c r="N74" s="8"/>
      <c r="O74" s="7"/>
      <c r="P74" s="7"/>
      <c r="Q74" s="7"/>
      <c r="R74" s="7"/>
      <c r="S74" s="7"/>
      <c r="T74" s="7"/>
      <c r="U74" s="7"/>
      <c r="V74" s="7"/>
    </row>
    <row r="75" spans="2:22" ht="13.5" x14ac:dyDescent="0.25">
      <c r="B75" s="9"/>
      <c r="C75" s="7"/>
      <c r="D75" s="8"/>
      <c r="E75" s="9"/>
      <c r="F75" s="8"/>
      <c r="G75" s="8"/>
      <c r="H75" s="8"/>
      <c r="I75" s="8"/>
      <c r="J75" s="8"/>
      <c r="K75" s="8"/>
      <c r="L75" s="8"/>
      <c r="M75" s="8"/>
      <c r="N75" s="8"/>
      <c r="O75" s="7"/>
      <c r="P75" s="7"/>
      <c r="Q75" s="7"/>
      <c r="R75" s="7"/>
      <c r="S75" s="7"/>
      <c r="T75" s="7"/>
      <c r="U75" s="7"/>
      <c r="V75" s="7"/>
    </row>
    <row r="76" spans="2:22" ht="13.5" x14ac:dyDescent="0.25">
      <c r="B76" s="9"/>
      <c r="C76" s="7"/>
      <c r="D76" s="8"/>
      <c r="E76" s="9"/>
      <c r="F76" s="8"/>
      <c r="G76" s="8"/>
      <c r="H76" s="8"/>
      <c r="I76" s="8"/>
      <c r="J76" s="8"/>
      <c r="K76" s="8"/>
      <c r="L76" s="8"/>
      <c r="M76" s="8"/>
      <c r="N76" s="8"/>
      <c r="O76" s="7"/>
      <c r="P76" s="7"/>
      <c r="Q76" s="7"/>
      <c r="R76" s="7"/>
      <c r="S76" s="7"/>
      <c r="T76" s="7"/>
      <c r="U76" s="7"/>
      <c r="V76" s="7"/>
    </row>
    <row r="77" spans="2:22" ht="13.5" x14ac:dyDescent="0.25">
      <c r="B77" s="9"/>
      <c r="C77" s="7"/>
      <c r="D77" s="8"/>
      <c r="E77" s="9"/>
      <c r="F77" s="8"/>
      <c r="G77" s="8"/>
      <c r="H77" s="8"/>
      <c r="I77" s="8"/>
      <c r="J77" s="8"/>
      <c r="K77" s="8"/>
      <c r="L77" s="8"/>
      <c r="M77" s="8"/>
      <c r="N77" s="8"/>
      <c r="O77" s="7"/>
      <c r="P77" s="7"/>
      <c r="Q77" s="7"/>
      <c r="R77" s="7"/>
      <c r="S77" s="7"/>
      <c r="T77" s="7"/>
      <c r="U77" s="7"/>
      <c r="V77" s="7"/>
    </row>
    <row r="78" spans="2:22" ht="13.5" x14ac:dyDescent="0.25">
      <c r="B78" s="9"/>
      <c r="C78" s="7"/>
      <c r="D78" s="8"/>
      <c r="E78" s="9"/>
      <c r="F78" s="8"/>
      <c r="G78" s="8"/>
      <c r="H78" s="8"/>
      <c r="I78" s="8"/>
      <c r="J78" s="8"/>
      <c r="K78" s="8"/>
      <c r="L78" s="8"/>
      <c r="M78" s="8"/>
      <c r="N78" s="8"/>
      <c r="O78" s="7"/>
      <c r="P78" s="7"/>
      <c r="Q78" s="7"/>
      <c r="R78" s="7"/>
      <c r="S78" s="7"/>
      <c r="T78" s="7"/>
      <c r="U78" s="7"/>
      <c r="V78" s="7"/>
    </row>
    <row r="79" spans="2:22" ht="13.5" x14ac:dyDescent="0.25">
      <c r="B79" s="9"/>
      <c r="C79" s="7"/>
      <c r="D79" s="8"/>
      <c r="E79" s="9"/>
      <c r="F79" s="8"/>
      <c r="G79" s="8"/>
      <c r="H79" s="8"/>
      <c r="I79" s="8"/>
      <c r="J79" s="8"/>
      <c r="K79" s="8"/>
      <c r="L79" s="8"/>
      <c r="M79" s="8"/>
      <c r="N79" s="8"/>
      <c r="O79" s="7"/>
      <c r="P79" s="7"/>
      <c r="Q79" s="7"/>
      <c r="R79" s="7"/>
      <c r="S79" s="7"/>
      <c r="T79" s="7"/>
      <c r="U79" s="7"/>
      <c r="V79" s="7"/>
    </row>
    <row r="80" spans="2:22" x14ac:dyDescent="0.2">
      <c r="B80" s="11"/>
      <c r="C80" s="12"/>
      <c r="E80" s="13"/>
    </row>
    <row r="81" spans="1:22" s="4" customFormat="1" ht="12.75" customHeight="1" x14ac:dyDescent="0.2">
      <c r="A81" s="5"/>
      <c r="B81" s="13"/>
      <c r="C81" s="14"/>
      <c r="E81" s="13"/>
      <c r="O81" s="5"/>
      <c r="P81" s="5"/>
      <c r="Q81" s="5"/>
      <c r="R81" s="5"/>
      <c r="S81" s="5"/>
      <c r="T81" s="5"/>
      <c r="U81" s="5"/>
      <c r="V81" s="5"/>
    </row>
    <row r="82" spans="1:22" s="4" customFormat="1" x14ac:dyDescent="0.2">
      <c r="A82" s="5"/>
      <c r="B82" s="13"/>
      <c r="C82" s="14"/>
      <c r="E82" s="13"/>
      <c r="O82" s="5"/>
      <c r="P82" s="5"/>
      <c r="Q82" s="5"/>
      <c r="R82" s="5"/>
      <c r="S82" s="5"/>
      <c r="T82" s="5"/>
      <c r="U82" s="5"/>
      <c r="V82" s="5"/>
    </row>
    <row r="83" spans="1:22" s="4" customFormat="1" x14ac:dyDescent="0.2">
      <c r="A83" s="5"/>
      <c r="B83" s="13"/>
      <c r="C83" s="14"/>
      <c r="E83" s="13"/>
      <c r="O83" s="5"/>
      <c r="P83" s="5"/>
      <c r="Q83" s="5"/>
      <c r="R83" s="5"/>
      <c r="S83" s="5"/>
      <c r="T83" s="5"/>
      <c r="U83" s="5"/>
      <c r="V83" s="5"/>
    </row>
    <row r="84" spans="1:22" s="4" customFormat="1" x14ac:dyDescent="0.2">
      <c r="A84" s="5"/>
      <c r="B84" s="13"/>
      <c r="C84" s="14"/>
      <c r="E84" s="13"/>
      <c r="O84" s="5"/>
      <c r="P84" s="5"/>
      <c r="Q84" s="5"/>
      <c r="R84" s="5"/>
      <c r="S84" s="5"/>
      <c r="T84" s="5"/>
      <c r="U84" s="5"/>
      <c r="V84" s="5"/>
    </row>
    <row r="85" spans="1:22" s="4" customFormat="1" x14ac:dyDescent="0.2">
      <c r="A85" s="5"/>
      <c r="B85" s="13"/>
      <c r="C85" s="14"/>
      <c r="E85" s="13"/>
      <c r="O85" s="5"/>
      <c r="P85" s="5"/>
      <c r="Q85" s="5"/>
      <c r="R85" s="5"/>
      <c r="S85" s="5"/>
      <c r="T85" s="5"/>
      <c r="U85" s="5"/>
      <c r="V85" s="5"/>
    </row>
    <row r="86" spans="1:22" s="4" customFormat="1" x14ac:dyDescent="0.2">
      <c r="A86" s="5"/>
      <c r="B86" s="13"/>
      <c r="C86" s="14"/>
      <c r="E86" s="13"/>
      <c r="O86" s="5"/>
      <c r="P86" s="5"/>
      <c r="Q86" s="5"/>
      <c r="R86" s="5"/>
      <c r="S86" s="5"/>
      <c r="T86" s="5"/>
      <c r="U86" s="5"/>
      <c r="V86" s="5"/>
    </row>
    <row r="87" spans="1:22" s="4" customFormat="1" x14ac:dyDescent="0.2">
      <c r="A87" s="5"/>
      <c r="B87" s="13"/>
      <c r="C87" s="14"/>
      <c r="E87" s="13"/>
      <c r="O87" s="5"/>
      <c r="P87" s="5"/>
      <c r="Q87" s="5"/>
      <c r="R87" s="5"/>
      <c r="S87" s="5"/>
      <c r="T87" s="5"/>
      <c r="U87" s="5"/>
      <c r="V87" s="5"/>
    </row>
    <row r="88" spans="1:22" s="4" customFormat="1" x14ac:dyDescent="0.2">
      <c r="A88" s="5"/>
      <c r="B88" s="11"/>
      <c r="C88" s="15"/>
      <c r="E88" s="13"/>
      <c r="O88" s="5"/>
      <c r="P88" s="5"/>
      <c r="Q88" s="5"/>
      <c r="R88" s="5"/>
      <c r="S88" s="5"/>
      <c r="T88" s="5"/>
      <c r="U88" s="5"/>
      <c r="V88" s="5"/>
    </row>
    <row r="89" spans="1:22" s="4" customFormat="1" x14ac:dyDescent="0.2">
      <c r="A89" s="5"/>
      <c r="B89" s="16"/>
      <c r="C89" s="17"/>
      <c r="E89" s="13"/>
      <c r="O89" s="5"/>
      <c r="P89" s="5"/>
      <c r="Q89" s="5"/>
      <c r="R89" s="5"/>
      <c r="S89" s="5"/>
      <c r="T89" s="5"/>
      <c r="U89" s="5"/>
      <c r="V89" s="5"/>
    </row>
    <row r="90" spans="1:22" s="4" customFormat="1" x14ac:dyDescent="0.2">
      <c r="A90" s="5"/>
      <c r="B90" s="11"/>
      <c r="C90" s="15"/>
      <c r="E90" s="13"/>
      <c r="O90" s="5"/>
      <c r="P90" s="5"/>
      <c r="Q90" s="5"/>
      <c r="R90" s="5"/>
      <c r="S90" s="5"/>
      <c r="T90" s="5"/>
      <c r="U90" s="5"/>
      <c r="V90" s="5"/>
    </row>
    <row r="91" spans="1:22" s="4" customFormat="1" x14ac:dyDescent="0.2">
      <c r="A91" s="5"/>
      <c r="B91" s="13"/>
      <c r="C91" s="5"/>
      <c r="E91" s="13"/>
      <c r="O91" s="5"/>
      <c r="P91" s="5"/>
      <c r="Q91" s="5"/>
      <c r="R91" s="5"/>
      <c r="S91" s="5"/>
      <c r="T91" s="5"/>
      <c r="U91" s="5"/>
      <c r="V91" s="5"/>
    </row>
    <row r="92" spans="1:22" s="4" customFormat="1" x14ac:dyDescent="0.2">
      <c r="A92" s="5"/>
      <c r="B92" s="13"/>
      <c r="C92" s="5"/>
      <c r="E92" s="13"/>
      <c r="O92" s="5"/>
      <c r="P92" s="5"/>
      <c r="Q92" s="5"/>
      <c r="R92" s="5"/>
      <c r="S92" s="5"/>
      <c r="T92" s="5"/>
      <c r="U92" s="5"/>
      <c r="V92" s="5"/>
    </row>
    <row r="93" spans="1:22" s="4" customFormat="1" x14ac:dyDescent="0.2">
      <c r="A93" s="5"/>
      <c r="B93" s="13"/>
      <c r="C93" s="5"/>
      <c r="E93" s="13"/>
      <c r="O93" s="5"/>
      <c r="P93" s="5"/>
      <c r="Q93" s="5"/>
      <c r="R93" s="5"/>
      <c r="S93" s="5"/>
      <c r="T93" s="5"/>
      <c r="U93" s="5"/>
      <c r="V93" s="5"/>
    </row>
    <row r="94" spans="1:22" s="4" customFormat="1" x14ac:dyDescent="0.2">
      <c r="A94" s="5"/>
      <c r="B94" s="13"/>
      <c r="C94" s="5"/>
      <c r="E94" s="13"/>
      <c r="O94" s="5"/>
      <c r="P94" s="5"/>
      <c r="Q94" s="5"/>
      <c r="R94" s="5"/>
      <c r="S94" s="5"/>
      <c r="T94" s="5"/>
      <c r="U94" s="5"/>
      <c r="V94" s="5"/>
    </row>
    <row r="95" spans="1:22" s="4" customFormat="1" x14ac:dyDescent="0.2">
      <c r="A95" s="5"/>
      <c r="B95" s="13"/>
      <c r="C95" s="5"/>
      <c r="E95" s="13"/>
      <c r="O95" s="5"/>
      <c r="P95" s="5"/>
      <c r="Q95" s="5"/>
      <c r="R95" s="5"/>
      <c r="S95" s="5"/>
      <c r="T95" s="5"/>
      <c r="U95" s="5"/>
      <c r="V95" s="5"/>
    </row>
    <row r="96" spans="1:22" s="4" customFormat="1" x14ac:dyDescent="0.2">
      <c r="A96" s="5"/>
      <c r="B96" s="11"/>
      <c r="C96" s="15"/>
      <c r="E96" s="13"/>
      <c r="O96" s="5"/>
      <c r="P96" s="5"/>
      <c r="Q96" s="5"/>
      <c r="R96" s="5"/>
      <c r="S96" s="5"/>
      <c r="T96" s="5"/>
      <c r="U96" s="5"/>
      <c r="V96" s="5"/>
    </row>
    <row r="97" spans="2:14" x14ac:dyDescent="0.2">
      <c r="B97" s="13"/>
      <c r="E97" s="13"/>
    </row>
    <row r="98" spans="2:14" x14ac:dyDescent="0.2">
      <c r="B98" s="13"/>
      <c r="C98" s="18"/>
      <c r="E98" s="13"/>
    </row>
    <row r="99" spans="2:14" x14ac:dyDescent="0.2">
      <c r="B99" s="13"/>
      <c r="E99" s="13"/>
    </row>
    <row r="100" spans="2:14" x14ac:dyDescent="0.2">
      <c r="B100" s="13"/>
      <c r="E100" s="13"/>
    </row>
    <row r="101" spans="2:14" x14ac:dyDescent="0.2">
      <c r="B101" s="13"/>
      <c r="E101" s="13"/>
    </row>
    <row r="102" spans="2:14" x14ac:dyDescent="0.2">
      <c r="B102" s="13"/>
      <c r="E102" s="13"/>
    </row>
    <row r="103" spans="2:14" x14ac:dyDescent="0.2">
      <c r="B103" s="13"/>
      <c r="E103" s="13"/>
    </row>
    <row r="104" spans="2:14" x14ac:dyDescent="0.2">
      <c r="B104" s="13"/>
      <c r="E104" s="13"/>
    </row>
    <row r="105" spans="2:14" x14ac:dyDescent="0.2">
      <c r="B105" s="13"/>
      <c r="E105" s="13"/>
    </row>
    <row r="106" spans="2:14" x14ac:dyDescent="0.2">
      <c r="B106" s="13"/>
      <c r="E106" s="13"/>
    </row>
    <row r="107" spans="2:14" x14ac:dyDescent="0.2">
      <c r="B107" s="13"/>
      <c r="C107" s="13"/>
      <c r="E107" s="13"/>
      <c r="M107" s="19"/>
      <c r="N107" s="19"/>
    </row>
    <row r="108" spans="2:14" x14ac:dyDescent="0.2">
      <c r="B108" s="13"/>
      <c r="E108" s="13"/>
    </row>
    <row r="109" spans="2:14" x14ac:dyDescent="0.2">
      <c r="B109" s="13"/>
      <c r="E109" s="13"/>
    </row>
    <row r="110" spans="2:14" x14ac:dyDescent="0.2">
      <c r="B110" s="13"/>
      <c r="E110" s="13"/>
    </row>
    <row r="111" spans="2:14" x14ac:dyDescent="0.2">
      <c r="B111" s="13"/>
      <c r="E111" s="13"/>
    </row>
    <row r="112" spans="2:14" x14ac:dyDescent="0.2">
      <c r="B112" s="13"/>
      <c r="E112" s="13"/>
    </row>
    <row r="113" spans="1:22" s="4" customFormat="1" x14ac:dyDescent="0.2">
      <c r="A113" s="5"/>
      <c r="B113" s="13"/>
      <c r="C113" s="5"/>
      <c r="E113" s="13"/>
      <c r="O113" s="5"/>
      <c r="P113" s="5"/>
      <c r="Q113" s="5"/>
      <c r="R113" s="5"/>
      <c r="S113" s="5"/>
      <c r="T113" s="5"/>
      <c r="U113" s="5"/>
      <c r="V113" s="5"/>
    </row>
    <row r="114" spans="1:22" s="4" customFormat="1" x14ac:dyDescent="0.2">
      <c r="A114" s="5"/>
      <c r="B114" s="13"/>
      <c r="C114" s="5"/>
      <c r="E114" s="13"/>
      <c r="O114" s="5"/>
      <c r="P114" s="5"/>
      <c r="Q114" s="5"/>
      <c r="R114" s="5"/>
      <c r="S114" s="5"/>
      <c r="T114" s="5"/>
      <c r="U114" s="5"/>
      <c r="V114" s="5"/>
    </row>
    <row r="115" spans="1:22" s="4" customFormat="1" x14ac:dyDescent="0.2">
      <c r="A115" s="5"/>
      <c r="B115" s="13"/>
      <c r="C115" s="5"/>
      <c r="E115" s="13"/>
      <c r="O115" s="5"/>
      <c r="P115" s="5"/>
      <c r="Q115" s="5"/>
      <c r="R115" s="5"/>
      <c r="S115" s="5"/>
      <c r="T115" s="5"/>
      <c r="U115" s="5"/>
      <c r="V115" s="5"/>
    </row>
    <row r="116" spans="1:22" s="4" customFormat="1" x14ac:dyDescent="0.2">
      <c r="A116" s="5"/>
      <c r="B116" s="13"/>
      <c r="C116" s="5"/>
      <c r="E116" s="13"/>
      <c r="O116" s="5"/>
      <c r="P116" s="5"/>
      <c r="Q116" s="5"/>
      <c r="R116" s="5"/>
      <c r="S116" s="5"/>
      <c r="T116" s="5"/>
      <c r="U116" s="5"/>
      <c r="V116" s="5"/>
    </row>
    <row r="117" spans="1:22" s="4" customFormat="1" x14ac:dyDescent="0.2">
      <c r="A117" s="5"/>
      <c r="B117" s="13"/>
      <c r="C117" s="5"/>
      <c r="E117" s="13"/>
      <c r="O117" s="5"/>
      <c r="P117" s="5"/>
      <c r="Q117" s="5"/>
      <c r="R117" s="5"/>
      <c r="S117" s="5"/>
      <c r="T117" s="5"/>
      <c r="U117" s="5"/>
      <c r="V117" s="5"/>
    </row>
    <row r="118" spans="1:22" s="4" customFormat="1" x14ac:dyDescent="0.2">
      <c r="A118" s="5"/>
      <c r="B118" s="13"/>
      <c r="C118" s="5"/>
      <c r="E118" s="13"/>
      <c r="O118" s="5"/>
      <c r="P118" s="5"/>
      <c r="Q118" s="5"/>
      <c r="R118" s="5"/>
      <c r="S118" s="5"/>
      <c r="T118" s="5"/>
      <c r="U118" s="5"/>
      <c r="V118" s="5"/>
    </row>
    <row r="119" spans="1:22" s="4" customFormat="1" x14ac:dyDescent="0.2">
      <c r="A119" s="5"/>
      <c r="B119" s="13"/>
      <c r="C119" s="5"/>
      <c r="E119" s="13"/>
      <c r="O119" s="5"/>
      <c r="P119" s="5"/>
      <c r="Q119" s="5"/>
      <c r="R119" s="5"/>
      <c r="S119" s="5"/>
      <c r="T119" s="5"/>
      <c r="U119" s="5"/>
      <c r="V119" s="5"/>
    </row>
    <row r="120" spans="1:22" s="4" customFormat="1" x14ac:dyDescent="0.2">
      <c r="A120" s="5"/>
      <c r="B120" s="13"/>
      <c r="C120" s="5"/>
      <c r="E120" s="13"/>
      <c r="O120" s="5"/>
      <c r="P120" s="5"/>
      <c r="Q120" s="5"/>
      <c r="R120" s="5"/>
      <c r="S120" s="5"/>
      <c r="T120" s="5"/>
      <c r="U120" s="5"/>
      <c r="V120" s="5"/>
    </row>
    <row r="121" spans="1:22" s="4" customFormat="1" x14ac:dyDescent="0.2">
      <c r="A121" s="5"/>
      <c r="B121" s="13"/>
      <c r="C121" s="5"/>
      <c r="E121" s="13"/>
      <c r="O121" s="5"/>
      <c r="P121" s="5"/>
      <c r="Q121" s="5"/>
      <c r="R121" s="5"/>
      <c r="S121" s="5"/>
      <c r="T121" s="5"/>
      <c r="U121" s="5"/>
      <c r="V121" s="5"/>
    </row>
    <row r="122" spans="1:22" s="4" customFormat="1" x14ac:dyDescent="0.2">
      <c r="A122" s="5"/>
      <c r="B122" s="13"/>
      <c r="C122" s="5"/>
      <c r="E122" s="13"/>
      <c r="O122" s="5"/>
      <c r="P122" s="5"/>
      <c r="Q122" s="5"/>
      <c r="R122" s="5"/>
      <c r="S122" s="5"/>
      <c r="T122" s="5"/>
      <c r="U122" s="5"/>
      <c r="V122" s="5"/>
    </row>
    <row r="123" spans="1:22" s="4" customFormat="1" x14ac:dyDescent="0.2">
      <c r="A123" s="5"/>
      <c r="B123" s="13"/>
      <c r="C123" s="5"/>
      <c r="E123" s="13"/>
      <c r="O123" s="5"/>
      <c r="P123" s="5"/>
      <c r="Q123" s="5"/>
      <c r="R123" s="5"/>
      <c r="S123" s="5"/>
      <c r="T123" s="5"/>
      <c r="U123" s="5"/>
      <c r="V123" s="5"/>
    </row>
    <row r="124" spans="1:22" s="4" customFormat="1" x14ac:dyDescent="0.2">
      <c r="A124" s="5"/>
      <c r="B124" s="5"/>
      <c r="C124" s="15"/>
      <c r="E124" s="13"/>
      <c r="O124" s="5"/>
      <c r="P124" s="5"/>
      <c r="Q124" s="5"/>
      <c r="R124" s="5"/>
      <c r="S124" s="5"/>
      <c r="T124" s="5"/>
      <c r="U124" s="5"/>
      <c r="V124" s="5"/>
    </row>
    <row r="125" spans="1:22" s="4" customFormat="1" x14ac:dyDescent="0.2">
      <c r="A125" s="5"/>
      <c r="B125" s="5"/>
      <c r="C125" s="15"/>
      <c r="E125" s="13"/>
      <c r="O125" s="5"/>
      <c r="P125" s="5"/>
      <c r="Q125" s="5"/>
      <c r="R125" s="5"/>
      <c r="S125" s="5"/>
      <c r="T125" s="5"/>
      <c r="U125" s="5"/>
      <c r="V125" s="5"/>
    </row>
    <row r="126" spans="1:22" s="4" customFormat="1" x14ac:dyDescent="0.2">
      <c r="A126" s="5"/>
      <c r="B126" s="5"/>
      <c r="C126" s="15"/>
      <c r="E126" s="13"/>
      <c r="O126" s="5"/>
      <c r="P126" s="5"/>
      <c r="Q126" s="5"/>
      <c r="R126" s="5"/>
      <c r="S126" s="5"/>
      <c r="T126" s="5"/>
      <c r="U126" s="5"/>
      <c r="V126" s="5"/>
    </row>
    <row r="127" spans="1:22" s="4" customFormat="1" x14ac:dyDescent="0.2">
      <c r="A127" s="5"/>
      <c r="B127" s="5"/>
      <c r="C127" s="5"/>
      <c r="E127" s="13"/>
      <c r="O127" s="5"/>
      <c r="P127" s="5"/>
      <c r="Q127" s="5"/>
      <c r="R127" s="5"/>
      <c r="S127" s="5"/>
      <c r="T127" s="5"/>
      <c r="U127" s="5"/>
      <c r="V127" s="5"/>
    </row>
    <row r="128" spans="1:22" s="4" customFormat="1" x14ac:dyDescent="0.2">
      <c r="A128" s="5"/>
      <c r="B128" s="5"/>
      <c r="C128" s="5"/>
      <c r="E128" s="13"/>
      <c r="O128" s="5"/>
      <c r="P128" s="5"/>
      <c r="Q128" s="5"/>
      <c r="R128" s="5"/>
      <c r="S128" s="5"/>
      <c r="T128" s="5"/>
      <c r="U128" s="5"/>
      <c r="V128" s="5"/>
    </row>
    <row r="129" spans="1:22" s="4" customFormat="1" x14ac:dyDescent="0.2">
      <c r="A129" s="5"/>
      <c r="B129" s="5"/>
      <c r="C129" s="5"/>
      <c r="E129" s="13"/>
      <c r="O129" s="5"/>
      <c r="P129" s="5"/>
      <c r="Q129" s="5"/>
      <c r="R129" s="5"/>
      <c r="S129" s="5"/>
      <c r="T129" s="5"/>
      <c r="U129" s="5"/>
      <c r="V129" s="5"/>
    </row>
    <row r="130" spans="1:22" s="4" customFormat="1" x14ac:dyDescent="0.2">
      <c r="A130" s="5"/>
      <c r="B130" s="5"/>
      <c r="C130" s="5"/>
      <c r="E130" s="13"/>
      <c r="O130" s="5"/>
      <c r="P130" s="5"/>
      <c r="Q130" s="5"/>
      <c r="R130" s="5"/>
      <c r="S130" s="5"/>
      <c r="T130" s="5"/>
      <c r="U130" s="5"/>
      <c r="V130" s="5"/>
    </row>
    <row r="131" spans="1:22" s="4" customFormat="1" x14ac:dyDescent="0.2">
      <c r="A131" s="5"/>
      <c r="B131" s="5"/>
      <c r="C131" s="5"/>
      <c r="E131" s="13"/>
      <c r="O131" s="5"/>
      <c r="P131" s="5"/>
      <c r="Q131" s="5"/>
      <c r="R131" s="5"/>
      <c r="S131" s="5"/>
      <c r="T131" s="5"/>
      <c r="U131" s="5"/>
      <c r="V131" s="5"/>
    </row>
    <row r="132" spans="1:22" s="4" customFormat="1" x14ac:dyDescent="0.2">
      <c r="A132" s="5"/>
      <c r="B132" s="5"/>
      <c r="C132" s="5"/>
      <c r="E132" s="13"/>
      <c r="O132" s="5"/>
      <c r="P132" s="5"/>
      <c r="Q132" s="5"/>
      <c r="R132" s="5"/>
      <c r="S132" s="5"/>
      <c r="T132" s="5"/>
      <c r="U132" s="5"/>
      <c r="V132" s="5"/>
    </row>
  </sheetData>
  <mergeCells count="17">
    <mergeCell ref="B17:L17"/>
    <mergeCell ref="B12:L12"/>
    <mergeCell ref="B14:B15"/>
    <mergeCell ref="C14:C15"/>
    <mergeCell ref="D14:D15"/>
    <mergeCell ref="E14:E15"/>
    <mergeCell ref="F14:G14"/>
    <mergeCell ref="H14:I14"/>
    <mergeCell ref="J14:K14"/>
    <mergeCell ref="L14:L15"/>
    <mergeCell ref="I10:L10"/>
    <mergeCell ref="B10:H10"/>
    <mergeCell ref="B9:H9"/>
    <mergeCell ref="G2:L3"/>
    <mergeCell ref="G4:L5"/>
    <mergeCell ref="G6:L7"/>
    <mergeCell ref="I9:L9"/>
  </mergeCells>
  <printOptions horizontalCentered="1"/>
  <pageMargins left="0.19685039370078741" right="0.19685039370078741" top="0.59055118110236227" bottom="0.78740157480314965" header="0.39370078740157483" footer="0.59055118110236227"/>
  <pageSetup paperSize="9" scale="54" orientation="landscape" r:id="rId1"/>
  <headerFooter alignWithMargins="0"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0"/>
  <sheetViews>
    <sheetView view="pageBreakPreview" topLeftCell="A16" zoomScale="80" zoomScaleNormal="80" zoomScaleSheetLayoutView="80" workbookViewId="0">
      <pane ySplit="2" topLeftCell="A357" activePane="bottomLeft" state="frozen"/>
      <selection activeCell="A16" sqref="A16"/>
      <selection pane="bottomLeft" activeCell="E386" sqref="E386"/>
    </sheetView>
  </sheetViews>
  <sheetFormatPr defaultRowHeight="15" x14ac:dyDescent="0.25"/>
  <cols>
    <col min="1" max="1" width="7.85546875" style="314" customWidth="1"/>
    <col min="2" max="2" width="53" customWidth="1"/>
    <col min="3" max="3" width="7.5703125" customWidth="1"/>
    <col min="4" max="4" width="49" customWidth="1"/>
    <col min="5" max="5" width="18" customWidth="1"/>
    <col min="6" max="7" width="11.85546875" customWidth="1"/>
    <col min="8" max="8" width="11.5703125" customWidth="1"/>
    <col min="9" max="9" width="18.42578125" customWidth="1"/>
    <col min="10" max="10" width="11.5703125" customWidth="1"/>
    <col min="11" max="11" width="17.140625" style="321" customWidth="1"/>
    <col min="12" max="12" width="11.5703125" style="23" customWidth="1"/>
    <col min="13" max="13" width="7.5703125" customWidth="1"/>
  </cols>
  <sheetData>
    <row r="1" spans="1:20" ht="15.75" customHeight="1" x14ac:dyDescent="0.25">
      <c r="A1" s="29"/>
      <c r="B1" s="30"/>
      <c r="C1" s="30"/>
      <c r="D1" s="30"/>
      <c r="E1" s="30"/>
      <c r="F1" s="31"/>
      <c r="G1" s="31"/>
      <c r="H1" s="32"/>
      <c r="I1" s="33"/>
      <c r="J1" s="33"/>
      <c r="K1" s="322"/>
      <c r="M1" s="30"/>
    </row>
    <row r="2" spans="1:20" ht="18" customHeight="1" x14ac:dyDescent="0.25">
      <c r="A2" s="418"/>
      <c r="B2" s="419"/>
      <c r="C2" s="424"/>
      <c r="D2" s="419"/>
      <c r="E2" s="355" t="s">
        <v>20</v>
      </c>
      <c r="F2" s="355"/>
      <c r="G2" s="355"/>
      <c r="H2" s="355"/>
      <c r="I2" s="355"/>
      <c r="J2" s="355"/>
      <c r="K2" s="356"/>
      <c r="M2" s="128"/>
      <c r="N2" s="129"/>
    </row>
    <row r="3" spans="1:20" ht="18" customHeight="1" x14ac:dyDescent="0.25">
      <c r="A3" s="420"/>
      <c r="B3" s="421"/>
      <c r="C3" s="425"/>
      <c r="D3" s="421"/>
      <c r="E3" s="358"/>
      <c r="F3" s="358"/>
      <c r="G3" s="358"/>
      <c r="H3" s="358"/>
      <c r="I3" s="358"/>
      <c r="J3" s="358"/>
      <c r="K3" s="359"/>
      <c r="M3" s="128"/>
      <c r="N3" s="129"/>
    </row>
    <row r="4" spans="1:20" ht="18" customHeight="1" x14ac:dyDescent="0.25">
      <c r="A4" s="420"/>
      <c r="B4" s="421"/>
      <c r="C4" s="425"/>
      <c r="D4" s="421"/>
      <c r="E4" s="427" t="s">
        <v>19</v>
      </c>
      <c r="F4" s="427"/>
      <c r="G4" s="427"/>
      <c r="H4" s="427"/>
      <c r="I4" s="427"/>
      <c r="J4" s="427"/>
      <c r="K4" s="428"/>
      <c r="M4" s="130"/>
      <c r="N4" s="129"/>
    </row>
    <row r="5" spans="1:20" ht="18" customHeight="1" x14ac:dyDescent="0.25">
      <c r="A5" s="420"/>
      <c r="B5" s="421"/>
      <c r="C5" s="425"/>
      <c r="D5" s="421"/>
      <c r="E5" s="429"/>
      <c r="F5" s="429"/>
      <c r="G5" s="429"/>
      <c r="H5" s="429"/>
      <c r="I5" s="429"/>
      <c r="J5" s="429"/>
      <c r="K5" s="430"/>
      <c r="M5" s="130"/>
      <c r="N5" s="129"/>
      <c r="O5" s="129"/>
      <c r="P5" s="129"/>
      <c r="Q5" s="129"/>
      <c r="R5" s="129"/>
      <c r="S5" s="129"/>
      <c r="T5" s="129"/>
    </row>
    <row r="6" spans="1:20" ht="18" customHeight="1" x14ac:dyDescent="0.25">
      <c r="A6" s="420"/>
      <c r="B6" s="421"/>
      <c r="C6" s="425"/>
      <c r="D6" s="421"/>
      <c r="E6" s="431" t="s">
        <v>15</v>
      </c>
      <c r="F6" s="431"/>
      <c r="G6" s="431"/>
      <c r="H6" s="431"/>
      <c r="I6" s="431"/>
      <c r="J6" s="431"/>
      <c r="K6" s="432"/>
      <c r="M6" s="127"/>
      <c r="N6" s="129"/>
      <c r="O6" s="129"/>
      <c r="P6" s="129"/>
      <c r="Q6" s="129"/>
      <c r="R6" s="129"/>
      <c r="S6" s="129"/>
      <c r="T6" s="129"/>
    </row>
    <row r="7" spans="1:20" ht="18" customHeight="1" x14ac:dyDescent="0.25">
      <c r="A7" s="422"/>
      <c r="B7" s="423"/>
      <c r="C7" s="426"/>
      <c r="D7" s="423"/>
      <c r="E7" s="433"/>
      <c r="F7" s="433"/>
      <c r="G7" s="433"/>
      <c r="H7" s="433"/>
      <c r="I7" s="433"/>
      <c r="J7" s="433"/>
      <c r="K7" s="434"/>
      <c r="M7" s="127"/>
      <c r="N7" s="129"/>
      <c r="O7" s="129"/>
      <c r="P7" s="370"/>
      <c r="Q7" s="370"/>
      <c r="R7" s="370"/>
      <c r="S7" s="370"/>
      <c r="T7" s="129"/>
    </row>
    <row r="8" spans="1:20" s="145" customFormat="1" ht="5.0999999999999996" customHeight="1" x14ac:dyDescent="0.25">
      <c r="A8" s="250"/>
      <c r="B8" s="250"/>
      <c r="C8" s="250"/>
      <c r="D8" s="250"/>
      <c r="E8" s="251"/>
      <c r="F8" s="251"/>
      <c r="G8" s="251"/>
      <c r="H8" s="251"/>
      <c r="I8" s="251"/>
      <c r="J8" s="251"/>
      <c r="K8" s="323"/>
      <c r="L8" s="187"/>
      <c r="M8" s="252"/>
      <c r="P8" s="370"/>
      <c r="Q8" s="370"/>
      <c r="R8" s="370"/>
      <c r="S8" s="370"/>
    </row>
    <row r="9" spans="1:20" ht="24" customHeight="1" x14ac:dyDescent="0.25">
      <c r="A9" s="415"/>
      <c r="B9" s="415"/>
      <c r="C9" s="415"/>
      <c r="D9" s="415"/>
      <c r="E9" s="412" t="s">
        <v>204</v>
      </c>
      <c r="F9" s="412"/>
      <c r="G9" s="412"/>
      <c r="H9" s="412"/>
      <c r="I9" s="412"/>
      <c r="J9" s="412"/>
      <c r="K9" s="412"/>
      <c r="M9" s="131"/>
      <c r="N9" s="129"/>
      <c r="O9" s="129"/>
      <c r="P9" s="370"/>
      <c r="Q9" s="370"/>
      <c r="R9" s="370"/>
      <c r="S9" s="370"/>
      <c r="T9" s="129"/>
    </row>
    <row r="10" spans="1:20" ht="24" customHeight="1" x14ac:dyDescent="0.25">
      <c r="A10" s="414"/>
      <c r="B10" s="415"/>
      <c r="C10" s="415"/>
      <c r="D10" s="415"/>
      <c r="E10" s="413" t="s">
        <v>173</v>
      </c>
      <c r="F10" s="413"/>
      <c r="G10" s="413"/>
      <c r="H10" s="413"/>
      <c r="I10" s="413"/>
      <c r="J10" s="413"/>
      <c r="K10" s="413"/>
      <c r="M10" s="132"/>
      <c r="N10" s="129"/>
      <c r="O10" s="129"/>
      <c r="P10" s="370"/>
      <c r="Q10" s="370"/>
      <c r="R10" s="370"/>
      <c r="S10" s="370"/>
      <c r="T10" s="129"/>
    </row>
    <row r="11" spans="1:20" ht="5.0999999999999996" customHeight="1" x14ac:dyDescent="0.25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324"/>
      <c r="O11" s="129"/>
      <c r="P11" s="370"/>
      <c r="Q11" s="370"/>
      <c r="R11" s="370"/>
      <c r="S11" s="370"/>
      <c r="T11" s="129"/>
    </row>
    <row r="12" spans="1:20" ht="18.75" x14ac:dyDescent="0.25">
      <c r="A12" s="410"/>
      <c r="B12" s="410"/>
      <c r="C12" s="410"/>
      <c r="D12" s="410"/>
      <c r="E12" s="410"/>
      <c r="F12" s="410"/>
      <c r="G12" s="410"/>
      <c r="H12" s="410"/>
      <c r="I12" s="410"/>
      <c r="J12" s="410"/>
      <c r="K12" s="411"/>
      <c r="M12" s="133"/>
      <c r="O12" s="129"/>
      <c r="P12" s="370"/>
      <c r="Q12" s="370"/>
      <c r="R12" s="370"/>
      <c r="S12" s="370"/>
      <c r="T12" s="129"/>
    </row>
    <row r="13" spans="1:20" s="129" customFormat="1" ht="5.0999999999999996" customHeight="1" x14ac:dyDescent="0.25">
      <c r="A13" s="249"/>
      <c r="B13" s="249"/>
      <c r="C13" s="249"/>
      <c r="D13" s="249"/>
      <c r="E13" s="249"/>
      <c r="F13" s="249"/>
      <c r="G13" s="249"/>
      <c r="H13" s="249"/>
      <c r="I13" s="249"/>
      <c r="J13" s="249"/>
      <c r="K13" s="325"/>
      <c r="L13" s="87"/>
      <c r="M13" s="133"/>
      <c r="P13" s="370"/>
      <c r="Q13" s="370"/>
      <c r="R13" s="370"/>
      <c r="S13" s="370"/>
    </row>
    <row r="14" spans="1:20" ht="18.75" x14ac:dyDescent="0.25">
      <c r="A14" s="416"/>
      <c r="B14" s="416"/>
      <c r="C14" s="416"/>
      <c r="D14" s="416"/>
      <c r="E14" s="416"/>
      <c r="F14" s="416"/>
      <c r="G14" s="416"/>
      <c r="H14" s="416"/>
      <c r="I14" s="416"/>
      <c r="J14" s="416"/>
      <c r="K14" s="417"/>
      <c r="M14" s="133"/>
      <c r="O14" s="129"/>
      <c r="P14" s="370"/>
      <c r="Q14" s="370"/>
      <c r="R14" s="370"/>
      <c r="S14" s="370"/>
      <c r="T14" s="129"/>
    </row>
    <row r="15" spans="1:20" s="145" customFormat="1" ht="5.0999999999999996" customHeight="1" x14ac:dyDescent="0.25">
      <c r="A15" s="249"/>
      <c r="B15" s="249"/>
      <c r="C15" s="249"/>
      <c r="D15" s="249"/>
      <c r="E15" s="249"/>
      <c r="F15" s="249"/>
      <c r="G15" s="249"/>
      <c r="H15" s="249"/>
      <c r="I15" s="249"/>
      <c r="J15" s="249"/>
      <c r="K15" s="325"/>
      <c r="L15" s="23"/>
      <c r="M15" s="144"/>
      <c r="P15" s="370"/>
      <c r="Q15" s="370"/>
      <c r="R15" s="370"/>
      <c r="S15" s="370"/>
    </row>
    <row r="16" spans="1:20" s="145" customFormat="1" ht="27" customHeight="1" x14ac:dyDescent="0.25">
      <c r="A16" s="249"/>
      <c r="B16" s="249"/>
      <c r="C16" s="249"/>
      <c r="D16" s="249"/>
      <c r="E16" s="249"/>
      <c r="F16" s="249"/>
      <c r="G16" s="249"/>
      <c r="H16" s="249"/>
      <c r="I16" s="249"/>
      <c r="J16" s="249"/>
      <c r="K16" s="325"/>
      <c r="L16" s="23"/>
      <c r="M16" s="144"/>
      <c r="P16" s="370"/>
      <c r="Q16" s="370"/>
      <c r="R16" s="370"/>
      <c r="S16" s="370"/>
    </row>
    <row r="17" spans="1:20" ht="18.75" x14ac:dyDescent="0.25">
      <c r="A17" s="259"/>
      <c r="B17" s="528" t="s">
        <v>8</v>
      </c>
      <c r="C17" s="528" t="s">
        <v>111</v>
      </c>
      <c r="D17" s="528" t="s">
        <v>94</v>
      </c>
      <c r="E17" s="529" t="s">
        <v>88</v>
      </c>
      <c r="F17" s="529" t="s">
        <v>217</v>
      </c>
      <c r="G17" s="529" t="s">
        <v>216</v>
      </c>
      <c r="H17" s="529" t="s">
        <v>218</v>
      </c>
      <c r="I17" s="530" t="s">
        <v>219</v>
      </c>
      <c r="J17" s="530" t="s">
        <v>220</v>
      </c>
      <c r="K17" s="530" t="s">
        <v>6</v>
      </c>
      <c r="M17" s="133"/>
      <c r="O17" s="129"/>
      <c r="P17" s="370"/>
      <c r="Q17" s="370"/>
      <c r="R17" s="370"/>
      <c r="S17" s="370"/>
      <c r="T17" s="129"/>
    </row>
    <row r="18" spans="1:20" ht="18" x14ac:dyDescent="0.25">
      <c r="A18" s="259"/>
      <c r="B18" s="531" t="str">
        <f>'Planila Orçamentária'!C20</f>
        <v>SERVIÇOSA PRELIMINARES</v>
      </c>
      <c r="C18" s="531"/>
      <c r="D18" s="532"/>
      <c r="E18" s="533"/>
      <c r="F18" s="533"/>
      <c r="G18" s="533"/>
      <c r="H18" s="533"/>
      <c r="I18" s="533"/>
      <c r="J18" s="533"/>
      <c r="K18" s="533"/>
      <c r="O18" s="129"/>
      <c r="P18" s="370"/>
      <c r="Q18" s="370"/>
      <c r="R18" s="370"/>
      <c r="S18" s="370"/>
      <c r="T18" s="129"/>
    </row>
    <row r="19" spans="1:20" s="314" customFormat="1" ht="18" customHeight="1" x14ac:dyDescent="0.25">
      <c r="A19" s="259"/>
      <c r="B19" s="352" t="str">
        <f>'Planila Orçamentária'!C21</f>
        <v>PLACA DA OBRA</v>
      </c>
      <c r="C19" s="352" t="str">
        <f>'Planila Orçamentária'!F21</f>
        <v>m²</v>
      </c>
      <c r="D19" s="315"/>
      <c r="E19" s="246">
        <v>3</v>
      </c>
      <c r="F19" s="246"/>
      <c r="G19" s="246"/>
      <c r="H19" s="246">
        <v>1.5</v>
      </c>
      <c r="I19" s="246">
        <f>ROUND((E19*H19),2)</f>
        <v>4.5</v>
      </c>
      <c r="J19" s="247"/>
      <c r="K19" s="246">
        <f>I19</f>
        <v>4.5</v>
      </c>
      <c r="L19" s="23"/>
      <c r="O19" s="129"/>
      <c r="P19" s="129"/>
      <c r="Q19" s="129"/>
      <c r="R19" s="129"/>
      <c r="S19" s="129"/>
      <c r="T19" s="129"/>
    </row>
    <row r="20" spans="1:20" s="314" customFormat="1" ht="18" customHeight="1" x14ac:dyDescent="0.25">
      <c r="A20" s="259"/>
      <c r="B20" s="352"/>
      <c r="C20" s="352"/>
      <c r="D20" s="315"/>
      <c r="E20" s="246"/>
      <c r="F20" s="246"/>
      <c r="G20" s="246"/>
      <c r="H20" s="246"/>
      <c r="I20" s="246"/>
      <c r="J20" s="247"/>
      <c r="K20" s="534">
        <f>SUM(K19)</f>
        <v>4.5</v>
      </c>
      <c r="L20" s="23"/>
      <c r="O20" s="129"/>
      <c r="P20" s="129"/>
      <c r="Q20" s="129"/>
      <c r="R20" s="129"/>
      <c r="S20" s="129"/>
      <c r="T20" s="129"/>
    </row>
    <row r="21" spans="1:20" s="314" customFormat="1" ht="51" customHeight="1" x14ac:dyDescent="0.25">
      <c r="A21" s="259"/>
      <c r="B21" s="535" t="str">
        <f>'Planila Orçamentária'!C22</f>
        <v>RETIRADA DE FOLHAS DE PORTA DE PASSAGEM OU JANELA</v>
      </c>
      <c r="C21" s="352"/>
      <c r="D21" s="315"/>
      <c r="E21" s="246"/>
      <c r="F21" s="246"/>
      <c r="G21" s="246"/>
      <c r="H21" s="246"/>
      <c r="I21" s="246"/>
      <c r="J21" s="247"/>
      <c r="K21" s="246"/>
      <c r="L21" s="23"/>
      <c r="O21" s="129"/>
      <c r="P21" s="129"/>
      <c r="Q21" s="129"/>
      <c r="R21" s="129"/>
      <c r="S21" s="129"/>
      <c r="T21" s="129"/>
    </row>
    <row r="22" spans="1:20" s="314" customFormat="1" ht="18" customHeight="1" x14ac:dyDescent="0.25">
      <c r="A22" s="259"/>
      <c r="B22" s="352"/>
      <c r="C22" s="352"/>
      <c r="D22" s="315" t="s">
        <v>342</v>
      </c>
      <c r="E22" s="246">
        <v>0</v>
      </c>
      <c r="F22" s="246"/>
      <c r="G22" s="246"/>
      <c r="H22" s="246">
        <v>0</v>
      </c>
      <c r="I22" s="246">
        <v>0</v>
      </c>
      <c r="J22" s="247">
        <v>8</v>
      </c>
      <c r="K22" s="246">
        <f>J22</f>
        <v>8</v>
      </c>
      <c r="L22" s="23"/>
      <c r="O22" s="129"/>
      <c r="P22" s="129"/>
      <c r="Q22" s="129"/>
      <c r="R22" s="129"/>
      <c r="S22" s="129"/>
      <c r="T22" s="129"/>
    </row>
    <row r="23" spans="1:20" s="314" customFormat="1" ht="18" customHeight="1" x14ac:dyDescent="0.25">
      <c r="A23" s="259"/>
      <c r="B23" s="352"/>
      <c r="C23" s="352"/>
      <c r="D23" s="315" t="s">
        <v>343</v>
      </c>
      <c r="E23" s="246">
        <v>0</v>
      </c>
      <c r="F23" s="246"/>
      <c r="G23" s="246"/>
      <c r="H23" s="246">
        <v>0</v>
      </c>
      <c r="I23" s="246">
        <v>0</v>
      </c>
      <c r="J23" s="247"/>
      <c r="K23" s="246">
        <f t="shared" ref="K23:K28" si="0">J23</f>
        <v>0</v>
      </c>
      <c r="L23" s="23"/>
      <c r="O23" s="129"/>
      <c r="P23" s="129"/>
      <c r="Q23" s="129"/>
      <c r="R23" s="129"/>
      <c r="S23" s="129"/>
      <c r="T23" s="129"/>
    </row>
    <row r="24" spans="1:20" s="314" customFormat="1" ht="18" customHeight="1" x14ac:dyDescent="0.25">
      <c r="A24" s="259"/>
      <c r="B24" s="352"/>
      <c r="C24" s="352"/>
      <c r="D24" s="315" t="s">
        <v>344</v>
      </c>
      <c r="E24" s="246">
        <v>0</v>
      </c>
      <c r="F24" s="246"/>
      <c r="G24" s="246"/>
      <c r="H24" s="246">
        <v>0</v>
      </c>
      <c r="I24" s="246">
        <v>0</v>
      </c>
      <c r="J24" s="247"/>
      <c r="K24" s="246">
        <f t="shared" si="0"/>
        <v>0</v>
      </c>
      <c r="L24" s="23"/>
      <c r="O24" s="129"/>
      <c r="P24" s="129"/>
      <c r="Q24" s="129"/>
      <c r="R24" s="129"/>
      <c r="S24" s="129"/>
      <c r="T24" s="129"/>
    </row>
    <row r="25" spans="1:20" s="314" customFormat="1" ht="18" customHeight="1" x14ac:dyDescent="0.25">
      <c r="A25" s="259"/>
      <c r="B25" s="352"/>
      <c r="C25" s="352"/>
      <c r="D25" s="315" t="s">
        <v>345</v>
      </c>
      <c r="E25" s="246">
        <v>0</v>
      </c>
      <c r="F25" s="246"/>
      <c r="G25" s="246"/>
      <c r="H25" s="246">
        <v>0</v>
      </c>
      <c r="I25" s="246">
        <v>0</v>
      </c>
      <c r="J25" s="247"/>
      <c r="K25" s="246">
        <f t="shared" si="0"/>
        <v>0</v>
      </c>
      <c r="L25" s="23"/>
      <c r="O25" s="129"/>
      <c r="P25" s="129"/>
      <c r="Q25" s="129"/>
      <c r="R25" s="129"/>
      <c r="S25" s="129"/>
      <c r="T25" s="129"/>
    </row>
    <row r="26" spans="1:20" s="314" customFormat="1" ht="18" customHeight="1" x14ac:dyDescent="0.25">
      <c r="A26" s="259"/>
      <c r="B26" s="352"/>
      <c r="C26" s="352"/>
      <c r="D26" s="315" t="s">
        <v>346</v>
      </c>
      <c r="E26" s="246">
        <v>0</v>
      </c>
      <c r="F26" s="246"/>
      <c r="G26" s="246"/>
      <c r="H26" s="246">
        <v>0</v>
      </c>
      <c r="I26" s="246">
        <v>0</v>
      </c>
      <c r="J26" s="247"/>
      <c r="K26" s="246">
        <f t="shared" si="0"/>
        <v>0</v>
      </c>
      <c r="L26" s="23"/>
      <c r="O26" s="129"/>
      <c r="P26" s="129"/>
      <c r="Q26" s="129"/>
      <c r="R26" s="129"/>
      <c r="S26" s="129"/>
      <c r="T26" s="129"/>
    </row>
    <row r="27" spans="1:20" s="314" customFormat="1" ht="18" customHeight="1" x14ac:dyDescent="0.25">
      <c r="A27" s="259"/>
      <c r="B27" s="352"/>
      <c r="C27" s="352"/>
      <c r="D27" s="315" t="s">
        <v>347</v>
      </c>
      <c r="E27" s="246">
        <v>0</v>
      </c>
      <c r="F27" s="246"/>
      <c r="G27" s="246"/>
      <c r="H27" s="246">
        <v>0</v>
      </c>
      <c r="I27" s="246">
        <v>0</v>
      </c>
      <c r="J27" s="247"/>
      <c r="K27" s="246">
        <f t="shared" si="0"/>
        <v>0</v>
      </c>
      <c r="L27" s="23"/>
      <c r="O27" s="129"/>
      <c r="P27" s="129"/>
      <c r="Q27" s="129"/>
      <c r="R27" s="129"/>
      <c r="S27" s="129"/>
      <c r="T27" s="129"/>
    </row>
    <row r="28" spans="1:20" s="314" customFormat="1" ht="18" customHeight="1" x14ac:dyDescent="0.25">
      <c r="A28" s="259"/>
      <c r="B28" s="352"/>
      <c r="C28" s="352"/>
      <c r="D28" s="315" t="s">
        <v>348</v>
      </c>
      <c r="E28" s="246">
        <v>0</v>
      </c>
      <c r="F28" s="246"/>
      <c r="G28" s="246"/>
      <c r="H28" s="246">
        <v>0</v>
      </c>
      <c r="I28" s="246">
        <v>0</v>
      </c>
      <c r="J28" s="247"/>
      <c r="K28" s="246">
        <f t="shared" si="0"/>
        <v>0</v>
      </c>
      <c r="L28" s="23"/>
      <c r="O28" s="129"/>
      <c r="P28" s="129"/>
      <c r="Q28" s="129"/>
      <c r="R28" s="129"/>
      <c r="S28" s="129"/>
      <c r="T28" s="129"/>
    </row>
    <row r="29" spans="1:20" s="314" customFormat="1" ht="18" customHeight="1" x14ac:dyDescent="0.25">
      <c r="A29" s="259"/>
      <c r="B29" s="352"/>
      <c r="C29" s="352"/>
      <c r="D29" s="315"/>
      <c r="E29" s="246"/>
      <c r="F29" s="246"/>
      <c r="G29" s="246"/>
      <c r="H29" s="246"/>
      <c r="I29" s="246"/>
      <c r="J29" s="247"/>
      <c r="K29" s="534">
        <f>SUM(K22:K28)</f>
        <v>8</v>
      </c>
      <c r="L29" s="23"/>
      <c r="O29" s="129"/>
      <c r="P29" s="129"/>
      <c r="Q29" s="129"/>
      <c r="R29" s="129"/>
      <c r="S29" s="129"/>
      <c r="T29" s="129"/>
    </row>
    <row r="30" spans="1:20" s="314" customFormat="1" ht="40.5" customHeight="1" x14ac:dyDescent="0.25">
      <c r="A30" s="259"/>
      <c r="B30" s="535" t="str">
        <f>'Planila Orçamentária'!C23</f>
        <v>RETIRADA DE BATENTES DE MADEIRA</v>
      </c>
      <c r="C30" s="352"/>
      <c r="D30" s="315"/>
      <c r="E30" s="246"/>
      <c r="F30" s="246"/>
      <c r="G30" s="246"/>
      <c r="H30" s="246"/>
      <c r="I30" s="246"/>
      <c r="J30" s="247"/>
      <c r="K30" s="534"/>
      <c r="L30" s="23"/>
      <c r="O30" s="129"/>
      <c r="P30" s="129"/>
      <c r="Q30" s="129"/>
      <c r="R30" s="129"/>
      <c r="S30" s="129"/>
      <c r="T30" s="129"/>
    </row>
    <row r="31" spans="1:20" s="314" customFormat="1" ht="18" customHeight="1" x14ac:dyDescent="0.25">
      <c r="A31" s="259"/>
      <c r="B31" s="352"/>
      <c r="C31" s="352"/>
      <c r="D31" s="315" t="s">
        <v>342</v>
      </c>
      <c r="E31" s="246">
        <v>0</v>
      </c>
      <c r="F31" s="246"/>
      <c r="G31" s="246"/>
      <c r="H31" s="246">
        <v>0</v>
      </c>
      <c r="I31" s="246">
        <v>0</v>
      </c>
      <c r="J31" s="247">
        <v>8</v>
      </c>
      <c r="K31" s="246">
        <f>J31</f>
        <v>8</v>
      </c>
      <c r="L31" s="23"/>
      <c r="O31" s="129"/>
      <c r="P31" s="129"/>
      <c r="Q31" s="129"/>
      <c r="R31" s="129"/>
      <c r="S31" s="129"/>
      <c r="T31" s="129"/>
    </row>
    <row r="32" spans="1:20" s="314" customFormat="1" ht="18" customHeight="1" x14ac:dyDescent="0.25">
      <c r="A32" s="259"/>
      <c r="B32" s="352"/>
      <c r="C32" s="352"/>
      <c r="D32" s="315" t="s">
        <v>343</v>
      </c>
      <c r="E32" s="246">
        <v>0</v>
      </c>
      <c r="F32" s="246"/>
      <c r="G32" s="246"/>
      <c r="H32" s="246">
        <v>0</v>
      </c>
      <c r="I32" s="246">
        <v>0</v>
      </c>
      <c r="J32" s="247"/>
      <c r="K32" s="246">
        <f t="shared" ref="K32:K37" si="1">J32</f>
        <v>0</v>
      </c>
      <c r="L32" s="23"/>
      <c r="O32" s="129"/>
      <c r="P32" s="129"/>
      <c r="Q32" s="129"/>
      <c r="R32" s="129"/>
      <c r="S32" s="129"/>
      <c r="T32" s="129"/>
    </row>
    <row r="33" spans="1:20" s="314" customFormat="1" ht="18" customHeight="1" x14ac:dyDescent="0.25">
      <c r="A33" s="259"/>
      <c r="B33" s="352"/>
      <c r="C33" s="352"/>
      <c r="D33" s="315" t="s">
        <v>344</v>
      </c>
      <c r="E33" s="246">
        <v>0</v>
      </c>
      <c r="F33" s="246"/>
      <c r="G33" s="246"/>
      <c r="H33" s="246">
        <v>0</v>
      </c>
      <c r="I33" s="246">
        <v>0</v>
      </c>
      <c r="J33" s="247"/>
      <c r="K33" s="246">
        <f t="shared" si="1"/>
        <v>0</v>
      </c>
      <c r="L33" s="23"/>
      <c r="O33" s="129"/>
      <c r="P33" s="129"/>
      <c r="Q33" s="129"/>
      <c r="R33" s="129"/>
      <c r="S33" s="129"/>
      <c r="T33" s="129"/>
    </row>
    <row r="34" spans="1:20" s="314" customFormat="1" ht="18" customHeight="1" x14ac:dyDescent="0.25">
      <c r="A34" s="259"/>
      <c r="B34" s="352"/>
      <c r="C34" s="352"/>
      <c r="D34" s="315" t="s">
        <v>345</v>
      </c>
      <c r="E34" s="246">
        <v>0</v>
      </c>
      <c r="F34" s="246"/>
      <c r="G34" s="246"/>
      <c r="H34" s="246">
        <v>0</v>
      </c>
      <c r="I34" s="246">
        <v>0</v>
      </c>
      <c r="J34" s="247"/>
      <c r="K34" s="246">
        <f t="shared" si="1"/>
        <v>0</v>
      </c>
      <c r="L34" s="23"/>
      <c r="O34" s="129"/>
      <c r="P34" s="129"/>
      <c r="Q34" s="129"/>
      <c r="R34" s="129"/>
      <c r="S34" s="129"/>
      <c r="T34" s="129"/>
    </row>
    <row r="35" spans="1:20" s="314" customFormat="1" ht="18" customHeight="1" x14ac:dyDescent="0.25">
      <c r="A35" s="259"/>
      <c r="B35" s="352"/>
      <c r="C35" s="352"/>
      <c r="D35" s="315" t="s">
        <v>346</v>
      </c>
      <c r="E35" s="246">
        <v>0</v>
      </c>
      <c r="F35" s="246"/>
      <c r="G35" s="246"/>
      <c r="H35" s="246">
        <v>0</v>
      </c>
      <c r="I35" s="246">
        <v>0</v>
      </c>
      <c r="J35" s="247"/>
      <c r="K35" s="246">
        <f t="shared" si="1"/>
        <v>0</v>
      </c>
      <c r="L35" s="23"/>
      <c r="O35" s="129"/>
      <c r="P35" s="129"/>
      <c r="Q35" s="129"/>
      <c r="R35" s="129"/>
      <c r="S35" s="129"/>
      <c r="T35" s="129"/>
    </row>
    <row r="36" spans="1:20" s="314" customFormat="1" ht="18" customHeight="1" x14ac:dyDescent="0.25">
      <c r="A36" s="259"/>
      <c r="B36" s="352"/>
      <c r="C36" s="352"/>
      <c r="D36" s="315" t="s">
        <v>347</v>
      </c>
      <c r="E36" s="246">
        <v>0</v>
      </c>
      <c r="F36" s="246"/>
      <c r="G36" s="246"/>
      <c r="H36" s="246">
        <v>0</v>
      </c>
      <c r="I36" s="246">
        <v>0</v>
      </c>
      <c r="J36" s="247"/>
      <c r="K36" s="246">
        <f t="shared" si="1"/>
        <v>0</v>
      </c>
      <c r="L36" s="23"/>
      <c r="O36" s="129"/>
      <c r="P36" s="129"/>
      <c r="Q36" s="129"/>
      <c r="R36" s="129"/>
      <c r="S36" s="129"/>
      <c r="T36" s="129"/>
    </row>
    <row r="37" spans="1:20" s="314" customFormat="1" ht="18" customHeight="1" x14ac:dyDescent="0.25">
      <c r="A37" s="259"/>
      <c r="B37" s="352"/>
      <c r="C37" s="352"/>
      <c r="D37" s="315" t="s">
        <v>348</v>
      </c>
      <c r="E37" s="246">
        <v>0</v>
      </c>
      <c r="F37" s="246"/>
      <c r="G37" s="246"/>
      <c r="H37" s="246">
        <v>0</v>
      </c>
      <c r="I37" s="246">
        <v>0</v>
      </c>
      <c r="J37" s="247"/>
      <c r="K37" s="246">
        <f t="shared" si="1"/>
        <v>0</v>
      </c>
      <c r="L37" s="23"/>
      <c r="O37" s="129"/>
      <c r="P37" s="129"/>
      <c r="Q37" s="129"/>
      <c r="R37" s="129"/>
      <c r="S37" s="129"/>
      <c r="T37" s="129"/>
    </row>
    <row r="38" spans="1:20" s="314" customFormat="1" ht="18" customHeight="1" x14ac:dyDescent="0.25">
      <c r="A38" s="259"/>
      <c r="B38" s="352"/>
      <c r="C38" s="352"/>
      <c r="D38" s="315"/>
      <c r="E38" s="246"/>
      <c r="F38" s="246"/>
      <c r="G38" s="246"/>
      <c r="H38" s="246"/>
      <c r="I38" s="246"/>
      <c r="J38" s="247"/>
      <c r="K38" s="534">
        <f>SUM(K31:K37)</f>
        <v>8</v>
      </c>
      <c r="L38" s="23"/>
      <c r="O38" s="129"/>
      <c r="P38" s="129"/>
      <c r="Q38" s="129"/>
      <c r="R38" s="129"/>
      <c r="S38" s="129"/>
      <c r="T38" s="129"/>
    </row>
    <row r="39" spans="1:20" s="314" customFormat="1" ht="18" customHeight="1" x14ac:dyDescent="0.25">
      <c r="A39" s="259"/>
      <c r="B39" s="535" t="str">
        <f>'Planila Orçamentária'!C24</f>
        <v>RETIRADA DE ARMARIOS DE MADEIRA</v>
      </c>
      <c r="C39" s="352"/>
      <c r="D39" s="315"/>
      <c r="E39" s="246"/>
      <c r="F39" s="246"/>
      <c r="G39" s="246"/>
      <c r="H39" s="246"/>
      <c r="I39" s="246"/>
      <c r="J39" s="247"/>
      <c r="K39" s="534"/>
      <c r="L39" s="23"/>
      <c r="O39" s="129"/>
      <c r="P39" s="129"/>
      <c r="Q39" s="129"/>
      <c r="R39" s="129"/>
      <c r="S39" s="129"/>
      <c r="T39" s="129"/>
    </row>
    <row r="40" spans="1:20" s="314" customFormat="1" ht="18" customHeight="1" x14ac:dyDescent="0.25">
      <c r="A40" s="259"/>
      <c r="B40" s="352"/>
      <c r="C40" s="352"/>
      <c r="D40" s="315" t="s">
        <v>342</v>
      </c>
      <c r="E40" s="246">
        <v>0</v>
      </c>
      <c r="F40" s="246"/>
      <c r="G40" s="246"/>
      <c r="H40" s="246">
        <v>0</v>
      </c>
      <c r="I40" s="246">
        <v>0</v>
      </c>
      <c r="J40" s="247"/>
      <c r="K40" s="246">
        <f>J40</f>
        <v>0</v>
      </c>
      <c r="L40" s="23"/>
      <c r="O40" s="129"/>
      <c r="P40" s="129"/>
      <c r="Q40" s="129"/>
      <c r="R40" s="129"/>
      <c r="S40" s="129"/>
      <c r="T40" s="129"/>
    </row>
    <row r="41" spans="1:20" s="314" customFormat="1" ht="18" customHeight="1" x14ac:dyDescent="0.25">
      <c r="A41" s="259"/>
      <c r="B41" s="352"/>
      <c r="C41" s="352"/>
      <c r="D41" s="315" t="s">
        <v>343</v>
      </c>
      <c r="E41" s="246">
        <v>0</v>
      </c>
      <c r="F41" s="246"/>
      <c r="G41" s="246"/>
      <c r="H41" s="246">
        <v>0</v>
      </c>
      <c r="I41" s="246">
        <v>0</v>
      </c>
      <c r="J41" s="247">
        <v>1</v>
      </c>
      <c r="K41" s="246">
        <f t="shared" ref="K41:K46" si="2">J41</f>
        <v>1</v>
      </c>
      <c r="L41" s="23"/>
      <c r="O41" s="129"/>
      <c r="P41" s="129"/>
      <c r="Q41" s="129"/>
      <c r="R41" s="129"/>
      <c r="S41" s="129"/>
      <c r="T41" s="129"/>
    </row>
    <row r="42" spans="1:20" s="314" customFormat="1" ht="18" customHeight="1" x14ac:dyDescent="0.25">
      <c r="A42" s="259"/>
      <c r="B42" s="352"/>
      <c r="C42" s="352"/>
      <c r="D42" s="315" t="s">
        <v>344</v>
      </c>
      <c r="E42" s="246">
        <v>0</v>
      </c>
      <c r="F42" s="246"/>
      <c r="G42" s="246"/>
      <c r="H42" s="246">
        <v>0</v>
      </c>
      <c r="I42" s="246">
        <v>0</v>
      </c>
      <c r="J42" s="247">
        <v>1</v>
      </c>
      <c r="K42" s="246">
        <f t="shared" si="2"/>
        <v>1</v>
      </c>
      <c r="L42" s="23"/>
      <c r="O42" s="129"/>
      <c r="P42" s="129"/>
      <c r="Q42" s="129"/>
      <c r="R42" s="129"/>
      <c r="S42" s="129"/>
      <c r="T42" s="129"/>
    </row>
    <row r="43" spans="1:20" s="314" customFormat="1" ht="18" customHeight="1" x14ac:dyDescent="0.25">
      <c r="A43" s="259"/>
      <c r="B43" s="352"/>
      <c r="C43" s="352"/>
      <c r="D43" s="315" t="s">
        <v>345</v>
      </c>
      <c r="E43" s="246">
        <v>0</v>
      </c>
      <c r="F43" s="246"/>
      <c r="G43" s="246"/>
      <c r="H43" s="246">
        <v>0</v>
      </c>
      <c r="I43" s="246">
        <v>0</v>
      </c>
      <c r="J43" s="247"/>
      <c r="K43" s="246">
        <f t="shared" si="2"/>
        <v>0</v>
      </c>
      <c r="L43" s="23"/>
      <c r="O43" s="129"/>
      <c r="P43" s="129"/>
      <c r="Q43" s="129"/>
      <c r="R43" s="129"/>
      <c r="S43" s="129"/>
      <c r="T43" s="129"/>
    </row>
    <row r="44" spans="1:20" s="314" customFormat="1" ht="18" customHeight="1" x14ac:dyDescent="0.25">
      <c r="A44" s="259"/>
      <c r="B44" s="352"/>
      <c r="C44" s="352"/>
      <c r="D44" s="315" t="s">
        <v>346</v>
      </c>
      <c r="E44" s="246">
        <v>0</v>
      </c>
      <c r="F44" s="246"/>
      <c r="G44" s="246"/>
      <c r="H44" s="246">
        <v>0</v>
      </c>
      <c r="I44" s="246">
        <v>0</v>
      </c>
      <c r="J44" s="247"/>
      <c r="K44" s="246">
        <f t="shared" si="2"/>
        <v>0</v>
      </c>
      <c r="L44" s="23"/>
      <c r="O44" s="129"/>
      <c r="P44" s="129"/>
      <c r="Q44" s="129"/>
      <c r="R44" s="129"/>
      <c r="S44" s="129"/>
      <c r="T44" s="129"/>
    </row>
    <row r="45" spans="1:20" s="314" customFormat="1" ht="18" customHeight="1" x14ac:dyDescent="0.25">
      <c r="A45" s="259"/>
      <c r="B45" s="352"/>
      <c r="C45" s="352"/>
      <c r="D45" s="315" t="s">
        <v>347</v>
      </c>
      <c r="E45" s="246">
        <v>0</v>
      </c>
      <c r="F45" s="246"/>
      <c r="G45" s="246"/>
      <c r="H45" s="246">
        <v>0</v>
      </c>
      <c r="I45" s="246">
        <v>0</v>
      </c>
      <c r="J45" s="247"/>
      <c r="K45" s="246">
        <f t="shared" si="2"/>
        <v>0</v>
      </c>
      <c r="L45" s="23"/>
      <c r="O45" s="129"/>
      <c r="P45" s="129"/>
      <c r="Q45" s="129"/>
      <c r="R45" s="129"/>
      <c r="S45" s="129"/>
      <c r="T45" s="129"/>
    </row>
    <row r="46" spans="1:20" s="314" customFormat="1" ht="18" customHeight="1" x14ac:dyDescent="0.25">
      <c r="A46" s="259"/>
      <c r="B46" s="352"/>
      <c r="C46" s="352"/>
      <c r="D46" s="315" t="s">
        <v>348</v>
      </c>
      <c r="E46" s="246">
        <v>0</v>
      </c>
      <c r="F46" s="246"/>
      <c r="G46" s="246"/>
      <c r="H46" s="246">
        <v>0</v>
      </c>
      <c r="I46" s="246">
        <v>0</v>
      </c>
      <c r="J46" s="247"/>
      <c r="K46" s="246">
        <f t="shared" si="2"/>
        <v>0</v>
      </c>
      <c r="L46" s="23"/>
      <c r="O46" s="129"/>
      <c r="P46" s="129"/>
      <c r="Q46" s="129"/>
      <c r="R46" s="129"/>
      <c r="S46" s="129"/>
      <c r="T46" s="129"/>
    </row>
    <row r="47" spans="1:20" s="314" customFormat="1" ht="18" customHeight="1" x14ac:dyDescent="0.25">
      <c r="A47" s="259"/>
      <c r="B47" s="352"/>
      <c r="C47" s="352"/>
      <c r="D47" s="315"/>
      <c r="E47" s="246"/>
      <c r="F47" s="246"/>
      <c r="G47" s="246"/>
      <c r="H47" s="246"/>
      <c r="I47" s="246"/>
      <c r="J47" s="247"/>
      <c r="K47" s="534">
        <f>SUM(K40:K46)</f>
        <v>2</v>
      </c>
      <c r="L47" s="23"/>
      <c r="O47" s="129"/>
      <c r="P47" s="129"/>
      <c r="Q47" s="129"/>
      <c r="R47" s="129"/>
      <c r="S47" s="129"/>
      <c r="T47" s="129"/>
    </row>
    <row r="48" spans="1:20" s="314" customFormat="1" ht="18" customHeight="1" x14ac:dyDescent="0.25">
      <c r="A48" s="259"/>
      <c r="B48" s="535" t="str">
        <f>'Planila Orçamentária'!C25</f>
        <v>RETIRADA DE ESQUADRIAS METALICAS</v>
      </c>
      <c r="C48" s="352"/>
      <c r="D48" s="315"/>
      <c r="E48" s="246"/>
      <c r="F48" s="246"/>
      <c r="G48" s="246"/>
      <c r="H48" s="246"/>
      <c r="I48" s="246"/>
      <c r="J48" s="247"/>
      <c r="K48" s="534"/>
      <c r="L48" s="23"/>
      <c r="O48" s="129"/>
      <c r="P48" s="129"/>
      <c r="Q48" s="129"/>
      <c r="R48" s="129"/>
      <c r="S48" s="129"/>
      <c r="T48" s="129"/>
    </row>
    <row r="49" spans="1:20" s="314" customFormat="1" ht="18" customHeight="1" x14ac:dyDescent="0.25">
      <c r="A49" s="259"/>
      <c r="B49" s="352"/>
      <c r="C49" s="352"/>
      <c r="D49" s="315" t="s">
        <v>342</v>
      </c>
      <c r="E49" s="246">
        <v>3.25</v>
      </c>
      <c r="F49" s="246" t="s">
        <v>18</v>
      </c>
      <c r="G49" s="246">
        <v>0.5</v>
      </c>
      <c r="H49" s="246">
        <f t="shared" ref="H49:H51" si="3">PRODUCT(E49,F49,G49,)</f>
        <v>1.625</v>
      </c>
      <c r="I49" s="246">
        <v>0</v>
      </c>
      <c r="J49" s="247"/>
      <c r="K49" s="246">
        <f>H49</f>
        <v>1.625</v>
      </c>
      <c r="L49" s="23"/>
      <c r="O49" s="129"/>
      <c r="P49" s="129"/>
      <c r="Q49" s="129"/>
      <c r="R49" s="129"/>
      <c r="S49" s="129"/>
      <c r="T49" s="129"/>
    </row>
    <row r="50" spans="1:20" s="314" customFormat="1" ht="18" customHeight="1" x14ac:dyDescent="0.25">
      <c r="A50" s="259"/>
      <c r="B50" s="352"/>
      <c r="C50" s="352"/>
      <c r="D50" s="315" t="s">
        <v>343</v>
      </c>
      <c r="E50" s="246">
        <v>3</v>
      </c>
      <c r="F50" s="246" t="s">
        <v>18</v>
      </c>
      <c r="G50" s="246">
        <v>0.5</v>
      </c>
      <c r="H50" s="246">
        <f t="shared" si="3"/>
        <v>1.5</v>
      </c>
      <c r="I50" s="246">
        <v>0</v>
      </c>
      <c r="J50" s="247"/>
      <c r="K50" s="246">
        <f t="shared" ref="K50:K55" si="4">H50</f>
        <v>1.5</v>
      </c>
      <c r="L50" s="23"/>
      <c r="O50" s="129"/>
      <c r="P50" s="129"/>
      <c r="Q50" s="129"/>
      <c r="R50" s="129"/>
      <c r="S50" s="129"/>
      <c r="T50" s="129"/>
    </row>
    <row r="51" spans="1:20" s="314" customFormat="1" ht="18" customHeight="1" x14ac:dyDescent="0.25">
      <c r="A51" s="259"/>
      <c r="B51" s="352"/>
      <c r="C51" s="352"/>
      <c r="D51" s="315" t="s">
        <v>344</v>
      </c>
      <c r="E51" s="246">
        <v>3</v>
      </c>
      <c r="F51" s="246" t="s">
        <v>18</v>
      </c>
      <c r="G51" s="246">
        <v>0.5</v>
      </c>
      <c r="H51" s="246">
        <f t="shared" si="3"/>
        <v>1.5</v>
      </c>
      <c r="I51" s="246">
        <v>0</v>
      </c>
      <c r="J51" s="247"/>
      <c r="K51" s="246">
        <f t="shared" si="4"/>
        <v>1.5</v>
      </c>
      <c r="L51" s="23"/>
      <c r="O51" s="129"/>
      <c r="P51" s="129"/>
      <c r="Q51" s="129"/>
      <c r="R51" s="129"/>
      <c r="S51" s="129"/>
      <c r="T51" s="129"/>
    </row>
    <row r="52" spans="1:20" s="314" customFormat="1" ht="18" customHeight="1" x14ac:dyDescent="0.25">
      <c r="A52" s="259"/>
      <c r="B52" s="352"/>
      <c r="C52" s="352"/>
      <c r="D52" s="315" t="s">
        <v>345</v>
      </c>
      <c r="E52" s="246">
        <v>0</v>
      </c>
      <c r="F52" s="246"/>
      <c r="G52" s="246"/>
      <c r="H52" s="246">
        <v>0</v>
      </c>
      <c r="I52" s="246">
        <v>0</v>
      </c>
      <c r="J52" s="247"/>
      <c r="K52" s="246">
        <f t="shared" si="4"/>
        <v>0</v>
      </c>
      <c r="L52" s="23"/>
      <c r="O52" s="129"/>
      <c r="P52" s="129"/>
      <c r="Q52" s="129"/>
      <c r="R52" s="129"/>
      <c r="S52" s="129"/>
      <c r="T52" s="129"/>
    </row>
    <row r="53" spans="1:20" s="314" customFormat="1" ht="18" customHeight="1" x14ac:dyDescent="0.25">
      <c r="A53" s="259"/>
      <c r="B53" s="352"/>
      <c r="C53" s="352"/>
      <c r="D53" s="315" t="s">
        <v>346</v>
      </c>
      <c r="E53" s="246">
        <v>0</v>
      </c>
      <c r="F53" s="246"/>
      <c r="G53" s="246"/>
      <c r="H53" s="246">
        <v>0</v>
      </c>
      <c r="I53" s="246">
        <v>0</v>
      </c>
      <c r="J53" s="247"/>
      <c r="K53" s="246">
        <f t="shared" si="4"/>
        <v>0</v>
      </c>
      <c r="L53" s="23"/>
      <c r="O53" s="129"/>
      <c r="P53" s="129"/>
      <c r="Q53" s="129"/>
      <c r="R53" s="129"/>
      <c r="S53" s="129"/>
      <c r="T53" s="129"/>
    </row>
    <row r="54" spans="1:20" s="314" customFormat="1" ht="18" customHeight="1" x14ac:dyDescent="0.25">
      <c r="A54" s="259"/>
      <c r="B54" s="352"/>
      <c r="C54" s="352"/>
      <c r="D54" s="315" t="s">
        <v>347</v>
      </c>
      <c r="E54" s="246">
        <v>0</v>
      </c>
      <c r="F54" s="246"/>
      <c r="G54" s="246"/>
      <c r="H54" s="246">
        <v>0</v>
      </c>
      <c r="I54" s="246">
        <v>0</v>
      </c>
      <c r="J54" s="247"/>
      <c r="K54" s="246">
        <f t="shared" si="4"/>
        <v>0</v>
      </c>
      <c r="L54" s="23"/>
      <c r="O54" s="129"/>
      <c r="P54" s="129"/>
      <c r="Q54" s="129"/>
      <c r="R54" s="129"/>
      <c r="S54" s="129"/>
      <c r="T54" s="129"/>
    </row>
    <row r="55" spans="1:20" s="314" customFormat="1" ht="18" customHeight="1" x14ac:dyDescent="0.25">
      <c r="A55" s="259"/>
      <c r="B55" s="352"/>
      <c r="C55" s="352"/>
      <c r="D55" s="315" t="s">
        <v>348</v>
      </c>
      <c r="E55" s="246">
        <v>0</v>
      </c>
      <c r="F55" s="246"/>
      <c r="G55" s="246"/>
      <c r="H55" s="246">
        <v>0</v>
      </c>
      <c r="I55" s="246">
        <v>0</v>
      </c>
      <c r="J55" s="247"/>
      <c r="K55" s="246">
        <f t="shared" si="4"/>
        <v>0</v>
      </c>
      <c r="L55" s="23"/>
      <c r="O55" s="129"/>
      <c r="P55" s="129"/>
      <c r="Q55" s="129"/>
      <c r="R55" s="129"/>
      <c r="S55" s="129"/>
      <c r="T55" s="129"/>
    </row>
    <row r="56" spans="1:20" s="314" customFormat="1" ht="18" customHeight="1" x14ac:dyDescent="0.25">
      <c r="A56" s="259"/>
      <c r="B56" s="352"/>
      <c r="C56" s="352"/>
      <c r="D56" s="315"/>
      <c r="E56" s="246"/>
      <c r="F56" s="246"/>
      <c r="G56" s="246"/>
      <c r="H56" s="246"/>
      <c r="I56" s="246"/>
      <c r="J56" s="247"/>
      <c r="K56" s="534">
        <f>SUM(K49:K55)</f>
        <v>4.625</v>
      </c>
      <c r="L56" s="23"/>
      <c r="O56" s="129"/>
      <c r="P56" s="129"/>
      <c r="Q56" s="129"/>
      <c r="R56" s="129"/>
      <c r="S56" s="129"/>
      <c r="T56" s="129"/>
    </row>
    <row r="57" spans="1:20" s="314" customFormat="1" ht="18" customHeight="1" x14ac:dyDescent="0.25">
      <c r="A57" s="259"/>
      <c r="B57" s="535" t="str">
        <f>'Planila Orçamentária'!C26</f>
        <v>RETIRADA DE APARELHOS SANITARIOS</v>
      </c>
      <c r="C57" s="352"/>
      <c r="D57" s="315"/>
      <c r="E57" s="246"/>
      <c r="F57" s="246"/>
      <c r="G57" s="246"/>
      <c r="H57" s="246"/>
      <c r="I57" s="246"/>
      <c r="J57" s="247"/>
      <c r="K57" s="534"/>
      <c r="L57" s="23"/>
      <c r="O57" s="129"/>
      <c r="P57" s="129"/>
      <c r="Q57" s="129"/>
      <c r="R57" s="129"/>
      <c r="S57" s="129"/>
      <c r="T57" s="129"/>
    </row>
    <row r="58" spans="1:20" s="314" customFormat="1" ht="18" customHeight="1" x14ac:dyDescent="0.25">
      <c r="A58" s="259"/>
      <c r="B58" s="352"/>
      <c r="C58" s="352"/>
      <c r="D58" s="315" t="s">
        <v>342</v>
      </c>
      <c r="E58" s="246">
        <v>0</v>
      </c>
      <c r="F58" s="246"/>
      <c r="G58" s="246"/>
      <c r="H58" s="246">
        <v>0</v>
      </c>
      <c r="I58" s="246">
        <v>0</v>
      </c>
      <c r="J58" s="247"/>
      <c r="K58" s="246">
        <f>J58</f>
        <v>0</v>
      </c>
      <c r="L58" s="23"/>
      <c r="O58" s="129"/>
      <c r="P58" s="129"/>
      <c r="Q58" s="129"/>
      <c r="R58" s="129"/>
      <c r="S58" s="129"/>
      <c r="T58" s="129"/>
    </row>
    <row r="59" spans="1:20" s="314" customFormat="1" ht="18" customHeight="1" x14ac:dyDescent="0.25">
      <c r="A59" s="259"/>
      <c r="B59" s="352"/>
      <c r="C59" s="352"/>
      <c r="D59" s="315" t="s">
        <v>343</v>
      </c>
      <c r="E59" s="246">
        <v>0</v>
      </c>
      <c r="F59" s="246"/>
      <c r="G59" s="246"/>
      <c r="H59" s="246">
        <v>0</v>
      </c>
      <c r="I59" s="246">
        <v>0</v>
      </c>
      <c r="J59" s="247"/>
      <c r="K59" s="246">
        <f t="shared" ref="K59:K64" si="5">J59</f>
        <v>0</v>
      </c>
      <c r="L59" s="23"/>
      <c r="O59" s="129"/>
      <c r="P59" s="129"/>
      <c r="Q59" s="129"/>
      <c r="R59" s="129"/>
      <c r="S59" s="129"/>
      <c r="T59" s="129"/>
    </row>
    <row r="60" spans="1:20" s="314" customFormat="1" ht="18" customHeight="1" x14ac:dyDescent="0.25">
      <c r="A60" s="259"/>
      <c r="B60" s="352"/>
      <c r="C60" s="352"/>
      <c r="D60" s="315" t="s">
        <v>344</v>
      </c>
      <c r="E60" s="246">
        <v>0</v>
      </c>
      <c r="F60" s="246"/>
      <c r="G60" s="246"/>
      <c r="H60" s="246">
        <v>0</v>
      </c>
      <c r="I60" s="246">
        <v>0</v>
      </c>
      <c r="J60" s="247"/>
      <c r="K60" s="246">
        <f t="shared" si="5"/>
        <v>0</v>
      </c>
      <c r="L60" s="23"/>
      <c r="O60" s="129"/>
      <c r="P60" s="129"/>
      <c r="Q60" s="129"/>
      <c r="R60" s="129"/>
      <c r="S60" s="129"/>
      <c r="T60" s="129"/>
    </row>
    <row r="61" spans="1:20" s="314" customFormat="1" ht="18" customHeight="1" x14ac:dyDescent="0.25">
      <c r="A61" s="259"/>
      <c r="B61" s="352"/>
      <c r="C61" s="352"/>
      <c r="D61" s="315" t="s">
        <v>345</v>
      </c>
      <c r="E61" s="246">
        <v>0</v>
      </c>
      <c r="F61" s="246"/>
      <c r="G61" s="246"/>
      <c r="H61" s="246">
        <v>0</v>
      </c>
      <c r="I61" s="246">
        <v>0</v>
      </c>
      <c r="J61" s="247">
        <v>1</v>
      </c>
      <c r="K61" s="246">
        <f t="shared" si="5"/>
        <v>1</v>
      </c>
      <c r="L61" s="23"/>
      <c r="O61" s="129"/>
      <c r="P61" s="129"/>
      <c r="Q61" s="129"/>
      <c r="R61" s="129"/>
      <c r="S61" s="129"/>
      <c r="T61" s="129"/>
    </row>
    <row r="62" spans="1:20" s="314" customFormat="1" ht="18" customHeight="1" x14ac:dyDescent="0.25">
      <c r="A62" s="259"/>
      <c r="B62" s="352"/>
      <c r="C62" s="352"/>
      <c r="D62" s="315" t="s">
        <v>346</v>
      </c>
      <c r="E62" s="246">
        <v>0</v>
      </c>
      <c r="F62" s="246"/>
      <c r="G62" s="246"/>
      <c r="H62" s="246">
        <v>0</v>
      </c>
      <c r="I62" s="246">
        <v>0</v>
      </c>
      <c r="J62" s="247">
        <v>1</v>
      </c>
      <c r="K62" s="246">
        <f t="shared" si="5"/>
        <v>1</v>
      </c>
      <c r="L62" s="23"/>
      <c r="O62" s="129"/>
      <c r="P62" s="129"/>
      <c r="Q62" s="129"/>
      <c r="R62" s="129"/>
      <c r="S62" s="129"/>
      <c r="T62" s="129"/>
    </row>
    <row r="63" spans="1:20" s="314" customFormat="1" ht="18" customHeight="1" x14ac:dyDescent="0.25">
      <c r="A63" s="259"/>
      <c r="B63" s="352"/>
      <c r="C63" s="352"/>
      <c r="D63" s="315" t="s">
        <v>347</v>
      </c>
      <c r="E63" s="246">
        <v>0</v>
      </c>
      <c r="F63" s="246"/>
      <c r="G63" s="246"/>
      <c r="H63" s="246">
        <v>0</v>
      </c>
      <c r="I63" s="246">
        <v>0</v>
      </c>
      <c r="J63" s="247">
        <v>1</v>
      </c>
      <c r="K63" s="246">
        <f t="shared" si="5"/>
        <v>1</v>
      </c>
      <c r="L63" s="23"/>
      <c r="O63" s="129"/>
      <c r="P63" s="129"/>
      <c r="Q63" s="129"/>
      <c r="R63" s="129"/>
      <c r="S63" s="129"/>
      <c r="T63" s="129"/>
    </row>
    <row r="64" spans="1:20" s="314" customFormat="1" ht="18" customHeight="1" x14ac:dyDescent="0.25">
      <c r="A64" s="259"/>
      <c r="B64" s="352"/>
      <c r="C64" s="352"/>
      <c r="D64" s="315" t="s">
        <v>348</v>
      </c>
      <c r="E64" s="246">
        <v>0</v>
      </c>
      <c r="F64" s="246"/>
      <c r="G64" s="246"/>
      <c r="H64" s="246">
        <v>0</v>
      </c>
      <c r="I64" s="246">
        <v>0</v>
      </c>
      <c r="J64" s="247"/>
      <c r="K64" s="246">
        <f t="shared" si="5"/>
        <v>0</v>
      </c>
      <c r="L64" s="23"/>
      <c r="O64" s="129"/>
      <c r="P64" s="129"/>
      <c r="Q64" s="129"/>
      <c r="R64" s="129"/>
      <c r="S64" s="129"/>
      <c r="T64" s="129"/>
    </row>
    <row r="65" spans="1:20" s="314" customFormat="1" ht="18" customHeight="1" x14ac:dyDescent="0.25">
      <c r="A65" s="259"/>
      <c r="B65" s="352"/>
      <c r="C65" s="352"/>
      <c r="D65" s="315"/>
      <c r="E65" s="246"/>
      <c r="F65" s="246"/>
      <c r="G65" s="246"/>
      <c r="H65" s="246"/>
      <c r="I65" s="246"/>
      <c r="J65" s="247"/>
      <c r="K65" s="534">
        <f>SUM(K58:K64)</f>
        <v>3</v>
      </c>
      <c r="L65" s="23"/>
      <c r="O65" s="129"/>
      <c r="P65" s="129"/>
      <c r="Q65" s="129"/>
      <c r="R65" s="129"/>
      <c r="S65" s="129"/>
      <c r="T65" s="129"/>
    </row>
    <row r="66" spans="1:20" s="314" customFormat="1" ht="54" customHeight="1" x14ac:dyDescent="0.25">
      <c r="A66" s="259"/>
      <c r="B66" s="535" t="str">
        <f>'Planila Orçamentária'!C27</f>
        <v>REMOCAO DE TOMADAS OU INTERRUPTORES ELETRICOS</v>
      </c>
      <c r="C66" s="352"/>
      <c r="D66" s="315"/>
      <c r="E66" s="246"/>
      <c r="F66" s="246"/>
      <c r="G66" s="246"/>
      <c r="H66" s="246"/>
      <c r="I66" s="246"/>
      <c r="J66" s="247"/>
      <c r="K66" s="534"/>
      <c r="L66" s="23"/>
      <c r="O66" s="129"/>
      <c r="P66" s="129"/>
      <c r="Q66" s="129"/>
      <c r="R66" s="129"/>
      <c r="S66" s="129"/>
      <c r="T66" s="129"/>
    </row>
    <row r="67" spans="1:20" s="314" customFormat="1" ht="18" customHeight="1" x14ac:dyDescent="0.25">
      <c r="A67" s="259"/>
      <c r="B67" s="352"/>
      <c r="C67" s="352"/>
      <c r="D67" s="315" t="s">
        <v>342</v>
      </c>
      <c r="E67" s="246">
        <v>0</v>
      </c>
      <c r="F67" s="246"/>
      <c r="G67" s="246"/>
      <c r="H67" s="246">
        <v>0</v>
      </c>
      <c r="I67" s="246">
        <v>0</v>
      </c>
      <c r="J67" s="247">
        <v>2</v>
      </c>
      <c r="K67" s="246">
        <f>J67</f>
        <v>2</v>
      </c>
      <c r="L67" s="23"/>
      <c r="O67" s="129"/>
      <c r="P67" s="129"/>
      <c r="Q67" s="129"/>
      <c r="R67" s="129"/>
      <c r="S67" s="129"/>
      <c r="T67" s="129"/>
    </row>
    <row r="68" spans="1:20" s="314" customFormat="1" ht="18" customHeight="1" x14ac:dyDescent="0.25">
      <c r="A68" s="259"/>
      <c r="B68" s="352"/>
      <c r="C68" s="352"/>
      <c r="D68" s="315" t="s">
        <v>343</v>
      </c>
      <c r="E68" s="246">
        <v>0</v>
      </c>
      <c r="F68" s="246"/>
      <c r="G68" s="246"/>
      <c r="H68" s="246">
        <v>0</v>
      </c>
      <c r="I68" s="246">
        <v>0</v>
      </c>
      <c r="J68" s="247">
        <v>2</v>
      </c>
      <c r="K68" s="246">
        <f t="shared" ref="K68:K73" si="6">J68</f>
        <v>2</v>
      </c>
      <c r="L68" s="23"/>
      <c r="O68" s="129"/>
      <c r="P68" s="129"/>
      <c r="Q68" s="129"/>
      <c r="R68" s="129"/>
      <c r="S68" s="129"/>
      <c r="T68" s="129"/>
    </row>
    <row r="69" spans="1:20" s="314" customFormat="1" ht="18" customHeight="1" x14ac:dyDescent="0.25">
      <c r="A69" s="259"/>
      <c r="B69" s="352"/>
      <c r="C69" s="352"/>
      <c r="D69" s="315" t="s">
        <v>344</v>
      </c>
      <c r="E69" s="246">
        <v>0</v>
      </c>
      <c r="F69" s="246"/>
      <c r="G69" s="246"/>
      <c r="H69" s="246">
        <v>0</v>
      </c>
      <c r="I69" s="246">
        <v>0</v>
      </c>
      <c r="J69" s="247">
        <v>2</v>
      </c>
      <c r="K69" s="246">
        <f t="shared" si="6"/>
        <v>2</v>
      </c>
      <c r="L69" s="23"/>
      <c r="O69" s="129"/>
      <c r="P69" s="129"/>
      <c r="Q69" s="129"/>
      <c r="R69" s="129"/>
      <c r="S69" s="129"/>
      <c r="T69" s="129"/>
    </row>
    <row r="70" spans="1:20" s="314" customFormat="1" ht="18" customHeight="1" x14ac:dyDescent="0.25">
      <c r="A70" s="259"/>
      <c r="B70" s="352"/>
      <c r="C70" s="352"/>
      <c r="D70" s="315" t="s">
        <v>345</v>
      </c>
      <c r="E70" s="246">
        <v>0</v>
      </c>
      <c r="F70" s="246"/>
      <c r="G70" s="246"/>
      <c r="H70" s="246">
        <v>0</v>
      </c>
      <c r="I70" s="246">
        <v>0</v>
      </c>
      <c r="J70" s="247">
        <v>3</v>
      </c>
      <c r="K70" s="246">
        <f t="shared" si="6"/>
        <v>3</v>
      </c>
      <c r="L70" s="23"/>
      <c r="O70" s="129"/>
      <c r="P70" s="129"/>
      <c r="Q70" s="129"/>
      <c r="R70" s="129"/>
      <c r="S70" s="129"/>
      <c r="T70" s="129"/>
    </row>
    <row r="71" spans="1:20" s="314" customFormat="1" ht="18" customHeight="1" x14ac:dyDescent="0.25">
      <c r="A71" s="259"/>
      <c r="B71" s="352"/>
      <c r="C71" s="352"/>
      <c r="D71" s="315" t="s">
        <v>346</v>
      </c>
      <c r="E71" s="246">
        <v>0</v>
      </c>
      <c r="F71" s="246"/>
      <c r="G71" s="246"/>
      <c r="H71" s="246">
        <v>0</v>
      </c>
      <c r="I71" s="246">
        <v>0</v>
      </c>
      <c r="J71" s="247">
        <v>3</v>
      </c>
      <c r="K71" s="246">
        <f t="shared" si="6"/>
        <v>3</v>
      </c>
      <c r="L71" s="23"/>
      <c r="O71" s="129"/>
      <c r="P71" s="129"/>
      <c r="Q71" s="129"/>
      <c r="R71" s="129"/>
      <c r="S71" s="129"/>
      <c r="T71" s="129"/>
    </row>
    <row r="72" spans="1:20" s="314" customFormat="1" ht="18" customHeight="1" x14ac:dyDescent="0.25">
      <c r="A72" s="259"/>
      <c r="B72" s="352"/>
      <c r="C72" s="352"/>
      <c r="D72" s="315" t="s">
        <v>347</v>
      </c>
      <c r="E72" s="246">
        <v>0</v>
      </c>
      <c r="F72" s="246"/>
      <c r="G72" s="246"/>
      <c r="H72" s="246">
        <v>0</v>
      </c>
      <c r="I72" s="246">
        <v>0</v>
      </c>
      <c r="J72" s="247">
        <v>2</v>
      </c>
      <c r="K72" s="246">
        <f t="shared" si="6"/>
        <v>2</v>
      </c>
      <c r="L72" s="23"/>
      <c r="O72" s="129"/>
      <c r="P72" s="129"/>
      <c r="Q72" s="129"/>
      <c r="R72" s="129"/>
      <c r="S72" s="129"/>
      <c r="T72" s="129"/>
    </row>
    <row r="73" spans="1:20" s="314" customFormat="1" ht="18" customHeight="1" x14ac:dyDescent="0.25">
      <c r="A73" s="259"/>
      <c r="B73" s="352"/>
      <c r="C73" s="352"/>
      <c r="D73" s="315" t="s">
        <v>348</v>
      </c>
      <c r="E73" s="246">
        <v>0</v>
      </c>
      <c r="F73" s="246"/>
      <c r="G73" s="246"/>
      <c r="H73" s="246">
        <v>0</v>
      </c>
      <c r="I73" s="246">
        <v>0</v>
      </c>
      <c r="J73" s="247">
        <v>1</v>
      </c>
      <c r="K73" s="246">
        <f t="shared" si="6"/>
        <v>1</v>
      </c>
      <c r="L73" s="23"/>
      <c r="O73" s="129"/>
      <c r="P73" s="129"/>
      <c r="Q73" s="129"/>
      <c r="R73" s="129"/>
      <c r="S73" s="129"/>
      <c r="T73" s="129"/>
    </row>
    <row r="74" spans="1:20" s="314" customFormat="1" ht="18" customHeight="1" x14ac:dyDescent="0.25">
      <c r="A74" s="259"/>
      <c r="B74" s="352"/>
      <c r="C74" s="352"/>
      <c r="D74" s="315"/>
      <c r="E74" s="246"/>
      <c r="F74" s="246"/>
      <c r="G74" s="246"/>
      <c r="H74" s="246"/>
      <c r="I74" s="246"/>
      <c r="J74" s="247"/>
      <c r="K74" s="534">
        <f>SUM(K67:K73)</f>
        <v>15</v>
      </c>
      <c r="L74" s="23"/>
      <c r="O74" s="129"/>
      <c r="P74" s="129"/>
      <c r="Q74" s="129"/>
      <c r="R74" s="129"/>
      <c r="S74" s="129"/>
      <c r="T74" s="129"/>
    </row>
    <row r="75" spans="1:20" s="314" customFormat="1" ht="56.25" customHeight="1" x14ac:dyDescent="0.25">
      <c r="A75" s="259"/>
      <c r="B75" s="535" t="str">
        <f>'Planila Orçamentária'!C28</f>
        <v>REMOCAO DE AZULEJO E SUBSTRATO DE ADERENCIA EM ARGAMASSA</v>
      </c>
      <c r="C75" s="352"/>
      <c r="D75" s="315"/>
      <c r="E75" s="246"/>
      <c r="F75" s="246"/>
      <c r="G75" s="246"/>
      <c r="H75" s="246"/>
      <c r="I75" s="246"/>
      <c r="J75" s="247"/>
      <c r="K75" s="534"/>
      <c r="L75" s="23"/>
      <c r="O75" s="129"/>
      <c r="P75" s="129"/>
      <c r="Q75" s="129"/>
      <c r="R75" s="129"/>
      <c r="S75" s="129"/>
      <c r="T75" s="129"/>
    </row>
    <row r="76" spans="1:20" s="314" customFormat="1" ht="18" customHeight="1" x14ac:dyDescent="0.25">
      <c r="A76" s="259"/>
      <c r="B76" s="352"/>
      <c r="C76" s="352"/>
      <c r="D76" s="315" t="s">
        <v>342</v>
      </c>
      <c r="E76" s="246">
        <f>1.75+2+1.75</f>
        <v>5.5</v>
      </c>
      <c r="F76" s="246" t="s">
        <v>18</v>
      </c>
      <c r="G76" s="246">
        <v>2.1</v>
      </c>
      <c r="H76" s="246"/>
      <c r="I76" s="246">
        <f>E76*G76</f>
        <v>11.55</v>
      </c>
      <c r="J76" s="247"/>
      <c r="K76" s="246">
        <f>I76</f>
        <v>11.55</v>
      </c>
      <c r="L76" s="23"/>
      <c r="O76" s="129"/>
      <c r="P76" s="129"/>
      <c r="Q76" s="129"/>
      <c r="R76" s="129"/>
      <c r="S76" s="129"/>
      <c r="T76" s="129"/>
    </row>
    <row r="77" spans="1:20" s="314" customFormat="1" ht="18" customHeight="1" x14ac:dyDescent="0.25">
      <c r="A77" s="259"/>
      <c r="B77" s="352"/>
      <c r="C77" s="352"/>
      <c r="D77" s="315" t="s">
        <v>343</v>
      </c>
      <c r="E77" s="246">
        <v>1.75</v>
      </c>
      <c r="F77" s="246">
        <v>2</v>
      </c>
      <c r="G77" s="246">
        <v>0</v>
      </c>
      <c r="H77" s="246"/>
      <c r="I77" s="246">
        <f t="shared" ref="I77:I82" si="7">E77*G77</f>
        <v>0</v>
      </c>
      <c r="J77" s="247"/>
      <c r="K77" s="246">
        <f t="shared" ref="K77:K82" si="8">I77</f>
        <v>0</v>
      </c>
      <c r="L77" s="23"/>
      <c r="O77" s="129"/>
      <c r="P77" s="129"/>
      <c r="Q77" s="129"/>
      <c r="R77" s="129"/>
      <c r="S77" s="129"/>
      <c r="T77" s="129"/>
    </row>
    <row r="78" spans="1:20" s="314" customFormat="1" ht="18" customHeight="1" x14ac:dyDescent="0.25">
      <c r="A78" s="259"/>
      <c r="B78" s="352"/>
      <c r="C78" s="352"/>
      <c r="D78" s="315" t="s">
        <v>344</v>
      </c>
      <c r="E78" s="246">
        <f>1.75+2+1.75</f>
        <v>5.5</v>
      </c>
      <c r="F78" s="246"/>
      <c r="G78" s="246">
        <v>2.1</v>
      </c>
      <c r="H78" s="246"/>
      <c r="I78" s="246">
        <f t="shared" si="7"/>
        <v>11.55</v>
      </c>
      <c r="J78" s="247"/>
      <c r="K78" s="246">
        <f t="shared" si="8"/>
        <v>11.55</v>
      </c>
      <c r="L78" s="23"/>
      <c r="O78" s="129"/>
      <c r="P78" s="129"/>
      <c r="Q78" s="129"/>
      <c r="R78" s="129"/>
      <c r="S78" s="129"/>
      <c r="T78" s="129"/>
    </row>
    <row r="79" spans="1:20" s="314" customFormat="1" ht="18" customHeight="1" x14ac:dyDescent="0.25">
      <c r="A79" s="259"/>
      <c r="B79" s="352"/>
      <c r="C79" s="352"/>
      <c r="D79" s="315" t="s">
        <v>345</v>
      </c>
      <c r="E79" s="246">
        <v>1.75</v>
      </c>
      <c r="F79" s="246">
        <v>2</v>
      </c>
      <c r="G79" s="246">
        <v>0</v>
      </c>
      <c r="H79" s="246"/>
      <c r="I79" s="246">
        <f t="shared" si="7"/>
        <v>0</v>
      </c>
      <c r="J79" s="247"/>
      <c r="K79" s="246">
        <f t="shared" si="8"/>
        <v>0</v>
      </c>
      <c r="L79" s="23"/>
      <c r="O79" s="129"/>
      <c r="P79" s="129"/>
      <c r="Q79" s="129"/>
      <c r="R79" s="129"/>
      <c r="S79" s="129"/>
      <c r="T79" s="129"/>
    </row>
    <row r="80" spans="1:20" s="314" customFormat="1" ht="18" customHeight="1" x14ac:dyDescent="0.25">
      <c r="A80" s="259"/>
      <c r="B80" s="352"/>
      <c r="C80" s="352"/>
      <c r="D80" s="315" t="s">
        <v>346</v>
      </c>
      <c r="E80" s="246">
        <f>1.75+2+1.75</f>
        <v>5.5</v>
      </c>
      <c r="F80" s="246" t="s">
        <v>18</v>
      </c>
      <c r="G80" s="246">
        <v>2.1</v>
      </c>
      <c r="H80" s="246"/>
      <c r="I80" s="246">
        <f t="shared" si="7"/>
        <v>11.55</v>
      </c>
      <c r="J80" s="247"/>
      <c r="K80" s="246">
        <f t="shared" si="8"/>
        <v>11.55</v>
      </c>
      <c r="L80" s="23"/>
      <c r="O80" s="129"/>
      <c r="P80" s="129"/>
      <c r="Q80" s="129"/>
      <c r="R80" s="129"/>
      <c r="S80" s="129"/>
      <c r="T80" s="129"/>
    </row>
    <row r="81" spans="1:20" s="314" customFormat="1" ht="18" customHeight="1" x14ac:dyDescent="0.25">
      <c r="A81" s="259"/>
      <c r="B81" s="352"/>
      <c r="C81" s="352"/>
      <c r="D81" s="315" t="s">
        <v>347</v>
      </c>
      <c r="E81" s="246">
        <v>1.75</v>
      </c>
      <c r="F81" s="246">
        <v>2</v>
      </c>
      <c r="G81" s="246">
        <v>0</v>
      </c>
      <c r="H81" s="246"/>
      <c r="I81" s="246">
        <f t="shared" si="7"/>
        <v>0</v>
      </c>
      <c r="J81" s="247"/>
      <c r="K81" s="246">
        <f t="shared" si="8"/>
        <v>0</v>
      </c>
      <c r="L81" s="23"/>
      <c r="O81" s="129"/>
      <c r="P81" s="129"/>
      <c r="Q81" s="129"/>
      <c r="R81" s="129"/>
      <c r="S81" s="129"/>
      <c r="T81" s="129"/>
    </row>
    <row r="82" spans="1:20" s="314" customFormat="1" ht="18" customHeight="1" x14ac:dyDescent="0.25">
      <c r="A82" s="259"/>
      <c r="B82" s="352"/>
      <c r="C82" s="352"/>
      <c r="D82" s="315" t="s">
        <v>348</v>
      </c>
      <c r="E82" s="246">
        <v>5</v>
      </c>
      <c r="F82" s="246">
        <v>6</v>
      </c>
      <c r="G82" s="246">
        <v>0</v>
      </c>
      <c r="H82" s="246"/>
      <c r="I82" s="246">
        <f t="shared" si="7"/>
        <v>0</v>
      </c>
      <c r="J82" s="247"/>
      <c r="K82" s="246">
        <f t="shared" si="8"/>
        <v>0</v>
      </c>
      <c r="L82" s="23"/>
      <c r="O82" s="129"/>
      <c r="P82" s="129"/>
      <c r="Q82" s="129"/>
      <c r="R82" s="129"/>
      <c r="S82" s="129"/>
      <c r="T82" s="129"/>
    </row>
    <row r="83" spans="1:20" s="314" customFormat="1" ht="18" customHeight="1" x14ac:dyDescent="0.25">
      <c r="A83" s="259"/>
      <c r="B83" s="352"/>
      <c r="C83" s="352"/>
      <c r="D83" s="315"/>
      <c r="E83" s="246"/>
      <c r="F83" s="246"/>
      <c r="G83" s="246"/>
      <c r="H83" s="246"/>
      <c r="I83" s="246"/>
      <c r="J83" s="247"/>
      <c r="K83" s="534">
        <f>SUM(K76:K82)</f>
        <v>34.650000000000006</v>
      </c>
      <c r="L83" s="23"/>
      <c r="O83" s="129"/>
      <c r="P83" s="129"/>
      <c r="Q83" s="129"/>
      <c r="R83" s="129"/>
      <c r="S83" s="129"/>
      <c r="T83" s="129"/>
    </row>
    <row r="84" spans="1:20" ht="18" x14ac:dyDescent="0.25">
      <c r="A84" s="259"/>
      <c r="B84" s="531" t="str">
        <f>'Planila Orçamentária'!C29</f>
        <v>MOVIMENTAÇÃO DE TERRA</v>
      </c>
      <c r="C84" s="531"/>
      <c r="D84" s="532"/>
      <c r="E84" s="533"/>
      <c r="F84" s="533"/>
      <c r="G84" s="533"/>
      <c r="H84" s="533"/>
      <c r="I84" s="533"/>
      <c r="J84" s="533"/>
      <c r="K84" s="533"/>
      <c r="M84" s="320"/>
      <c r="O84" s="129"/>
      <c r="P84" s="129"/>
      <c r="Q84" s="129"/>
      <c r="R84" s="129"/>
      <c r="S84" s="129"/>
      <c r="T84" s="129"/>
    </row>
    <row r="85" spans="1:20" s="314" customFormat="1" ht="47.25" customHeight="1" x14ac:dyDescent="0.25">
      <c r="A85" s="259"/>
      <c r="B85" s="535" t="str">
        <f>'Planila Orçamentária'!C30</f>
        <v>ESCAVACAO MANUAL EM SOLO-PROF. ATE 1,50 M</v>
      </c>
      <c r="C85" s="352" t="s">
        <v>16</v>
      </c>
      <c r="D85" s="315"/>
      <c r="E85" s="246"/>
      <c r="F85" s="246"/>
      <c r="G85" s="246"/>
      <c r="H85" s="246"/>
      <c r="I85" s="246"/>
      <c r="J85" s="247"/>
      <c r="K85" s="246"/>
      <c r="L85" s="23"/>
      <c r="O85" s="129"/>
      <c r="P85" s="129"/>
      <c r="Q85" s="129"/>
      <c r="R85" s="129"/>
      <c r="S85" s="129"/>
      <c r="T85" s="129"/>
    </row>
    <row r="86" spans="1:20" s="314" customFormat="1" ht="18" customHeight="1" x14ac:dyDescent="0.25">
      <c r="A86" s="259"/>
      <c r="B86" s="352"/>
      <c r="C86" s="352"/>
      <c r="D86" s="315" t="s">
        <v>342</v>
      </c>
      <c r="E86" s="246">
        <v>3.25</v>
      </c>
      <c r="F86" s="246">
        <v>0.2</v>
      </c>
      <c r="G86" s="246">
        <v>3</v>
      </c>
      <c r="H86" s="246"/>
      <c r="I86" s="246">
        <f>E86*F86*G86</f>
        <v>1.9500000000000002</v>
      </c>
      <c r="J86" s="247"/>
      <c r="K86" s="246">
        <f t="shared" ref="K86:K92" si="9">I86</f>
        <v>1.9500000000000002</v>
      </c>
      <c r="L86" s="23"/>
      <c r="O86" s="129"/>
      <c r="P86" s="129"/>
      <c r="Q86" s="129"/>
      <c r="R86" s="129"/>
      <c r="S86" s="129"/>
      <c r="T86" s="129"/>
    </row>
    <row r="87" spans="1:20" s="314" customFormat="1" ht="18" customHeight="1" x14ac:dyDescent="0.25">
      <c r="A87" s="259"/>
      <c r="B87" s="352"/>
      <c r="C87" s="352"/>
      <c r="D87" s="315" t="s">
        <v>343</v>
      </c>
      <c r="E87" s="246">
        <v>2.7</v>
      </c>
      <c r="F87" s="246">
        <v>0.2</v>
      </c>
      <c r="G87" s="246">
        <v>3</v>
      </c>
      <c r="H87" s="246"/>
      <c r="I87" s="246">
        <f t="shared" ref="I87:I88" si="10">E87*F87*G87</f>
        <v>1.62</v>
      </c>
      <c r="J87" s="247"/>
      <c r="K87" s="246">
        <f t="shared" si="9"/>
        <v>1.62</v>
      </c>
      <c r="L87" s="23"/>
      <c r="O87" s="129"/>
      <c r="P87" s="129"/>
      <c r="Q87" s="129"/>
      <c r="R87" s="129"/>
      <c r="S87" s="129"/>
      <c r="T87" s="129"/>
    </row>
    <row r="88" spans="1:20" s="314" customFormat="1" ht="18" customHeight="1" x14ac:dyDescent="0.25">
      <c r="A88" s="259"/>
      <c r="B88" s="352"/>
      <c r="C88" s="352"/>
      <c r="D88" s="315" t="s">
        <v>344</v>
      </c>
      <c r="E88" s="246">
        <v>2.7</v>
      </c>
      <c r="F88" s="246">
        <v>0.2</v>
      </c>
      <c r="G88" s="246">
        <v>3</v>
      </c>
      <c r="H88" s="246"/>
      <c r="I88" s="246">
        <f t="shared" si="10"/>
        <v>1.62</v>
      </c>
      <c r="J88" s="247"/>
      <c r="K88" s="246">
        <f t="shared" si="9"/>
        <v>1.62</v>
      </c>
      <c r="L88" s="23"/>
      <c r="O88" s="129"/>
      <c r="P88" s="129"/>
      <c r="Q88" s="129"/>
      <c r="R88" s="129"/>
      <c r="S88" s="129"/>
      <c r="T88" s="129"/>
    </row>
    <row r="89" spans="1:20" s="314" customFormat="1" ht="18" customHeight="1" x14ac:dyDescent="0.25">
      <c r="A89" s="259"/>
      <c r="B89" s="352"/>
      <c r="C89" s="352"/>
      <c r="D89" s="315" t="s">
        <v>345</v>
      </c>
      <c r="E89" s="246"/>
      <c r="F89" s="246"/>
      <c r="G89" s="246"/>
      <c r="H89" s="246"/>
      <c r="I89" s="246"/>
      <c r="J89" s="247"/>
      <c r="K89" s="246">
        <f t="shared" si="9"/>
        <v>0</v>
      </c>
      <c r="L89" s="23"/>
      <c r="O89" s="129"/>
      <c r="P89" s="129"/>
      <c r="Q89" s="129"/>
      <c r="R89" s="129"/>
      <c r="S89" s="129"/>
      <c r="T89" s="129"/>
    </row>
    <row r="90" spans="1:20" s="314" customFormat="1" ht="18" customHeight="1" x14ac:dyDescent="0.25">
      <c r="A90" s="259"/>
      <c r="B90" s="352"/>
      <c r="C90" s="352"/>
      <c r="D90" s="315" t="s">
        <v>346</v>
      </c>
      <c r="E90" s="246"/>
      <c r="F90" s="246"/>
      <c r="G90" s="246"/>
      <c r="H90" s="246"/>
      <c r="I90" s="246"/>
      <c r="J90" s="247"/>
      <c r="K90" s="246">
        <f t="shared" si="9"/>
        <v>0</v>
      </c>
      <c r="L90" s="23"/>
      <c r="O90" s="129"/>
      <c r="P90" s="129"/>
      <c r="Q90" s="129"/>
      <c r="R90" s="129"/>
      <c r="S90" s="129"/>
      <c r="T90" s="129"/>
    </row>
    <row r="91" spans="1:20" s="314" customFormat="1" ht="18" customHeight="1" x14ac:dyDescent="0.25">
      <c r="A91" s="259"/>
      <c r="B91" s="352"/>
      <c r="C91" s="352"/>
      <c r="D91" s="315" t="s">
        <v>347</v>
      </c>
      <c r="E91" s="246"/>
      <c r="F91" s="246"/>
      <c r="G91" s="246"/>
      <c r="H91" s="246"/>
      <c r="I91" s="246"/>
      <c r="J91" s="247"/>
      <c r="K91" s="246">
        <f t="shared" si="9"/>
        <v>0</v>
      </c>
      <c r="L91" s="23"/>
      <c r="O91" s="129"/>
      <c r="P91" s="129"/>
      <c r="Q91" s="129"/>
      <c r="R91" s="129"/>
      <c r="S91" s="129"/>
      <c r="T91" s="129"/>
    </row>
    <row r="92" spans="1:20" s="314" customFormat="1" ht="18" customHeight="1" x14ac:dyDescent="0.25">
      <c r="A92" s="259"/>
      <c r="B92" s="352"/>
      <c r="C92" s="352"/>
      <c r="D92" s="315" t="s">
        <v>348</v>
      </c>
      <c r="E92" s="246"/>
      <c r="F92" s="246"/>
      <c r="G92" s="246"/>
      <c r="H92" s="246"/>
      <c r="I92" s="246"/>
      <c r="J92" s="247"/>
      <c r="K92" s="246">
        <f t="shared" si="9"/>
        <v>0</v>
      </c>
      <c r="L92" s="23"/>
      <c r="O92" s="129"/>
      <c r="P92" s="129"/>
      <c r="Q92" s="129"/>
      <c r="R92" s="129"/>
      <c r="S92" s="129"/>
      <c r="T92" s="129"/>
    </row>
    <row r="93" spans="1:20" s="314" customFormat="1" ht="18" customHeight="1" x14ac:dyDescent="0.25">
      <c r="A93" s="259"/>
      <c r="B93" s="352"/>
      <c r="C93" s="352"/>
      <c r="D93" s="315"/>
      <c r="E93" s="246"/>
      <c r="F93" s="246"/>
      <c r="G93" s="246"/>
      <c r="H93" s="246"/>
      <c r="I93" s="246"/>
      <c r="J93" s="247"/>
      <c r="K93" s="534">
        <f>SUM(K86:K92)</f>
        <v>5.19</v>
      </c>
      <c r="L93" s="23"/>
      <c r="O93" s="129"/>
      <c r="P93" s="129"/>
      <c r="Q93" s="129"/>
      <c r="R93" s="129"/>
      <c r="S93" s="129"/>
      <c r="T93" s="129"/>
    </row>
    <row r="94" spans="1:20" s="314" customFormat="1" ht="55.5" customHeight="1" x14ac:dyDescent="0.25">
      <c r="A94" s="259"/>
      <c r="B94" s="535" t="str">
        <f>'Planila Orçamentária'!C31</f>
        <v>CARGA MANUAL DE ENTULHO EM CAMINHAO BASCULANTE 6 M3</v>
      </c>
      <c r="C94" s="352" t="s">
        <v>16</v>
      </c>
      <c r="D94" s="315"/>
      <c r="E94" s="246"/>
      <c r="F94" s="246"/>
      <c r="G94" s="246"/>
      <c r="H94" s="246"/>
      <c r="I94" s="246"/>
      <c r="J94" s="247"/>
      <c r="K94" s="534"/>
      <c r="L94" s="23"/>
      <c r="O94" s="129"/>
      <c r="P94" s="129"/>
      <c r="Q94" s="129"/>
      <c r="R94" s="129"/>
      <c r="S94" s="129"/>
      <c r="T94" s="129"/>
    </row>
    <row r="95" spans="1:20" s="314" customFormat="1" ht="18" customHeight="1" x14ac:dyDescent="0.25">
      <c r="A95" s="259"/>
      <c r="B95" s="352"/>
      <c r="C95" s="352"/>
      <c r="D95" s="315" t="s">
        <v>342</v>
      </c>
      <c r="E95" s="246"/>
      <c r="F95" s="246"/>
      <c r="G95" s="246"/>
      <c r="H95" s="246"/>
      <c r="I95" s="246"/>
      <c r="J95" s="247"/>
      <c r="K95" s="246">
        <f>I95</f>
        <v>0</v>
      </c>
      <c r="L95" s="23"/>
      <c r="O95" s="129"/>
      <c r="P95" s="129"/>
      <c r="Q95" s="129"/>
      <c r="R95" s="129"/>
      <c r="S95" s="129"/>
      <c r="T95" s="129"/>
    </row>
    <row r="96" spans="1:20" s="314" customFormat="1" ht="18" customHeight="1" x14ac:dyDescent="0.25">
      <c r="A96" s="259"/>
      <c r="B96" s="352"/>
      <c r="C96" s="352"/>
      <c r="D96" s="315" t="s">
        <v>343</v>
      </c>
      <c r="E96" s="246"/>
      <c r="F96" s="246"/>
      <c r="G96" s="246"/>
      <c r="H96" s="246"/>
      <c r="I96" s="246"/>
      <c r="J96" s="247"/>
      <c r="K96" s="246">
        <f t="shared" ref="K96:K101" si="11">I96</f>
        <v>0</v>
      </c>
      <c r="L96" s="23"/>
      <c r="O96" s="129"/>
      <c r="P96" s="129"/>
      <c r="Q96" s="129"/>
      <c r="R96" s="129"/>
      <c r="S96" s="129"/>
      <c r="T96" s="129"/>
    </row>
    <row r="97" spans="1:20" s="314" customFormat="1" ht="18" customHeight="1" x14ac:dyDescent="0.25">
      <c r="A97" s="259"/>
      <c r="B97" s="352"/>
      <c r="C97" s="352"/>
      <c r="D97" s="315" t="s">
        <v>344</v>
      </c>
      <c r="E97" s="246"/>
      <c r="F97" s="246"/>
      <c r="G97" s="246"/>
      <c r="H97" s="246"/>
      <c r="I97" s="246"/>
      <c r="J97" s="247"/>
      <c r="K97" s="246">
        <f t="shared" si="11"/>
        <v>0</v>
      </c>
      <c r="L97" s="23"/>
      <c r="O97" s="129"/>
      <c r="P97" s="129"/>
      <c r="Q97" s="129"/>
      <c r="R97" s="129"/>
      <c r="S97" s="129"/>
      <c r="T97" s="129"/>
    </row>
    <row r="98" spans="1:20" s="314" customFormat="1" ht="18" customHeight="1" x14ac:dyDescent="0.25">
      <c r="A98" s="259"/>
      <c r="B98" s="352"/>
      <c r="C98" s="352"/>
      <c r="D98" s="315" t="s">
        <v>345</v>
      </c>
      <c r="E98" s="246"/>
      <c r="F98" s="246"/>
      <c r="G98" s="246"/>
      <c r="H98" s="246"/>
      <c r="I98" s="246">
        <v>10.68</v>
      </c>
      <c r="J98" s="247"/>
      <c r="K98" s="246">
        <f t="shared" si="11"/>
        <v>10.68</v>
      </c>
      <c r="L98" s="23"/>
      <c r="O98" s="129"/>
      <c r="P98" s="129"/>
      <c r="Q98" s="129"/>
      <c r="R98" s="129"/>
      <c r="S98" s="129"/>
      <c r="T98" s="129"/>
    </row>
    <row r="99" spans="1:20" s="314" customFormat="1" ht="18" customHeight="1" x14ac:dyDescent="0.25">
      <c r="A99" s="259"/>
      <c r="B99" s="352"/>
      <c r="C99" s="352"/>
      <c r="D99" s="315" t="s">
        <v>346</v>
      </c>
      <c r="E99" s="246"/>
      <c r="F99" s="246"/>
      <c r="G99" s="246"/>
      <c r="H99" s="246"/>
      <c r="I99" s="246"/>
      <c r="J99" s="247"/>
      <c r="K99" s="246">
        <f t="shared" si="11"/>
        <v>0</v>
      </c>
      <c r="L99" s="23"/>
      <c r="O99" s="129"/>
      <c r="P99" s="129"/>
      <c r="Q99" s="129"/>
      <c r="R99" s="129"/>
      <c r="S99" s="129"/>
      <c r="T99" s="129"/>
    </row>
    <row r="100" spans="1:20" s="314" customFormat="1" ht="18" customHeight="1" x14ac:dyDescent="0.25">
      <c r="A100" s="259"/>
      <c r="B100" s="352"/>
      <c r="C100" s="352"/>
      <c r="D100" s="315" t="s">
        <v>347</v>
      </c>
      <c r="E100" s="246"/>
      <c r="F100" s="246"/>
      <c r="G100" s="246"/>
      <c r="H100" s="246"/>
      <c r="I100" s="246"/>
      <c r="J100" s="247"/>
      <c r="K100" s="246">
        <f t="shared" si="11"/>
        <v>0</v>
      </c>
      <c r="L100" s="23"/>
      <c r="O100" s="129"/>
      <c r="P100" s="129"/>
      <c r="Q100" s="129"/>
      <c r="R100" s="129"/>
      <c r="S100" s="129"/>
      <c r="T100" s="129"/>
    </row>
    <row r="101" spans="1:20" s="314" customFormat="1" ht="18" customHeight="1" x14ac:dyDescent="0.25">
      <c r="A101" s="259"/>
      <c r="B101" s="352"/>
      <c r="C101" s="352"/>
      <c r="D101" s="315" t="s">
        <v>348</v>
      </c>
      <c r="E101" s="246"/>
      <c r="F101" s="246"/>
      <c r="G101" s="246"/>
      <c r="H101" s="246"/>
      <c r="I101" s="246"/>
      <c r="J101" s="247"/>
      <c r="K101" s="246">
        <f t="shared" si="11"/>
        <v>0</v>
      </c>
      <c r="L101" s="23"/>
      <c r="O101" s="129"/>
      <c r="P101" s="129"/>
      <c r="Q101" s="129"/>
      <c r="R101" s="129"/>
      <c r="S101" s="129"/>
      <c r="T101" s="129"/>
    </row>
    <row r="102" spans="1:20" s="314" customFormat="1" ht="18" customHeight="1" x14ac:dyDescent="0.25">
      <c r="A102" s="259"/>
      <c r="B102" s="352"/>
      <c r="C102" s="352"/>
      <c r="D102" s="315"/>
      <c r="E102" s="246"/>
      <c r="F102" s="246"/>
      <c r="G102" s="246"/>
      <c r="H102" s="246"/>
      <c r="I102" s="246"/>
      <c r="J102" s="247"/>
      <c r="K102" s="534">
        <f>SUM(K95:K101)</f>
        <v>10.68</v>
      </c>
      <c r="L102" s="278"/>
      <c r="O102" s="129"/>
      <c r="P102" s="129"/>
      <c r="Q102" s="129"/>
      <c r="R102" s="129"/>
      <c r="S102" s="129"/>
      <c r="T102" s="129"/>
    </row>
    <row r="103" spans="1:20" s="314" customFormat="1" ht="60" customHeight="1" x14ac:dyDescent="0.25">
      <c r="A103" s="259"/>
      <c r="B103" s="535" t="str">
        <f>'Planila Orçamentária'!C32</f>
        <v>TRANSPORTE DE ENTULHO COM CAMINHÃO BASCULANTE 6 M3, ATE 0,5 KM</v>
      </c>
      <c r="C103" s="352" t="s">
        <v>53</v>
      </c>
      <c r="D103" s="315"/>
      <c r="E103" s="246"/>
      <c r="F103" s="246"/>
      <c r="G103" s="246"/>
      <c r="H103" s="246"/>
      <c r="I103" s="246"/>
      <c r="J103" s="247"/>
      <c r="K103" s="534"/>
      <c r="L103" s="278"/>
      <c r="O103" s="129"/>
      <c r="P103" s="129"/>
      <c r="Q103" s="129"/>
      <c r="R103" s="129"/>
      <c r="S103" s="129"/>
      <c r="T103" s="129"/>
    </row>
    <row r="104" spans="1:20" s="314" customFormat="1" ht="18" customHeight="1" x14ac:dyDescent="0.25">
      <c r="A104" s="259"/>
      <c r="B104" s="352"/>
      <c r="C104" s="352"/>
      <c r="D104" s="315" t="s">
        <v>342</v>
      </c>
      <c r="E104" s="246"/>
      <c r="F104" s="246"/>
      <c r="G104" s="246"/>
      <c r="H104" s="246"/>
      <c r="I104" s="246"/>
      <c r="J104" s="247"/>
      <c r="K104" s="246">
        <f>I104</f>
        <v>0</v>
      </c>
      <c r="L104" s="278"/>
      <c r="O104" s="129"/>
      <c r="P104" s="129"/>
      <c r="Q104" s="129"/>
      <c r="R104" s="129"/>
      <c r="S104" s="129"/>
      <c r="T104" s="129"/>
    </row>
    <row r="105" spans="1:20" s="314" customFormat="1" ht="18" customHeight="1" x14ac:dyDescent="0.25">
      <c r="A105" s="259"/>
      <c r="B105" s="352"/>
      <c r="C105" s="352"/>
      <c r="D105" s="315" t="s">
        <v>343</v>
      </c>
      <c r="E105" s="246"/>
      <c r="F105" s="246"/>
      <c r="G105" s="246"/>
      <c r="H105" s="246"/>
      <c r="I105" s="246"/>
      <c r="J105" s="247"/>
      <c r="K105" s="246">
        <f t="shared" ref="K105:K110" si="12">I105</f>
        <v>0</v>
      </c>
      <c r="L105" s="278"/>
      <c r="O105" s="129"/>
      <c r="P105" s="129"/>
      <c r="Q105" s="129"/>
      <c r="R105" s="129"/>
      <c r="S105" s="129"/>
      <c r="T105" s="129"/>
    </row>
    <row r="106" spans="1:20" s="314" customFormat="1" ht="18" customHeight="1" x14ac:dyDescent="0.25">
      <c r="A106" s="259"/>
      <c r="B106" s="352"/>
      <c r="C106" s="352"/>
      <c r="D106" s="315" t="s">
        <v>344</v>
      </c>
      <c r="E106" s="246"/>
      <c r="F106" s="246"/>
      <c r="G106" s="246"/>
      <c r="H106" s="246"/>
      <c r="I106" s="246"/>
      <c r="J106" s="247"/>
      <c r="K106" s="246">
        <f t="shared" si="12"/>
        <v>0</v>
      </c>
      <c r="L106" s="23"/>
      <c r="O106" s="129"/>
      <c r="P106" s="129"/>
      <c r="Q106" s="129"/>
      <c r="R106" s="129"/>
      <c r="S106" s="129"/>
      <c r="T106" s="129"/>
    </row>
    <row r="107" spans="1:20" s="314" customFormat="1" ht="18" customHeight="1" x14ac:dyDescent="0.25">
      <c r="A107" s="259"/>
      <c r="B107" s="352"/>
      <c r="C107" s="352"/>
      <c r="D107" s="315" t="s">
        <v>345</v>
      </c>
      <c r="E107" s="246"/>
      <c r="F107" s="246"/>
      <c r="G107" s="246"/>
      <c r="H107" s="246"/>
      <c r="I107" s="246">
        <v>10.68</v>
      </c>
      <c r="J107" s="247"/>
      <c r="K107" s="246">
        <f t="shared" si="12"/>
        <v>10.68</v>
      </c>
      <c r="L107" s="278"/>
      <c r="O107" s="129"/>
      <c r="P107" s="129"/>
      <c r="Q107" s="129"/>
      <c r="R107" s="129"/>
      <c r="S107" s="129"/>
      <c r="T107" s="129"/>
    </row>
    <row r="108" spans="1:20" s="314" customFormat="1" ht="18" customHeight="1" x14ac:dyDescent="0.25">
      <c r="A108" s="259"/>
      <c r="B108" s="352"/>
      <c r="C108" s="352"/>
      <c r="D108" s="315" t="s">
        <v>346</v>
      </c>
      <c r="E108" s="246"/>
      <c r="F108" s="246"/>
      <c r="G108" s="246"/>
      <c r="H108" s="246"/>
      <c r="I108" s="246"/>
      <c r="J108" s="247"/>
      <c r="K108" s="246">
        <f t="shared" si="12"/>
        <v>0</v>
      </c>
      <c r="L108" s="278"/>
      <c r="O108" s="129"/>
      <c r="P108" s="129"/>
      <c r="Q108" s="129"/>
      <c r="R108" s="129"/>
      <c r="S108" s="129"/>
      <c r="T108" s="129"/>
    </row>
    <row r="109" spans="1:20" s="314" customFormat="1" ht="18" customHeight="1" x14ac:dyDescent="0.25">
      <c r="A109" s="259"/>
      <c r="B109" s="352"/>
      <c r="C109" s="352"/>
      <c r="D109" s="315" t="s">
        <v>347</v>
      </c>
      <c r="E109" s="246"/>
      <c r="F109" s="246"/>
      <c r="G109" s="246"/>
      <c r="H109" s="246"/>
      <c r="I109" s="246"/>
      <c r="J109" s="247"/>
      <c r="K109" s="246">
        <f t="shared" si="12"/>
        <v>0</v>
      </c>
      <c r="L109" s="278"/>
      <c r="O109" s="129"/>
      <c r="P109" s="129"/>
      <c r="Q109" s="129"/>
      <c r="R109" s="129"/>
      <c r="S109" s="129"/>
      <c r="T109" s="129"/>
    </row>
    <row r="110" spans="1:20" s="314" customFormat="1" ht="18" customHeight="1" x14ac:dyDescent="0.25">
      <c r="A110" s="259"/>
      <c r="B110" s="352"/>
      <c r="C110" s="352"/>
      <c r="D110" s="315" t="s">
        <v>348</v>
      </c>
      <c r="E110" s="246"/>
      <c r="F110" s="246"/>
      <c r="G110" s="246"/>
      <c r="H110" s="246"/>
      <c r="I110" s="246"/>
      <c r="J110" s="247"/>
      <c r="K110" s="246">
        <f t="shared" si="12"/>
        <v>0</v>
      </c>
      <c r="L110" s="23"/>
      <c r="O110" s="129"/>
      <c r="P110" s="129"/>
      <c r="Q110" s="129"/>
      <c r="R110" s="129"/>
      <c r="S110" s="129"/>
      <c r="T110" s="129"/>
    </row>
    <row r="111" spans="1:20" s="314" customFormat="1" ht="18" customHeight="1" x14ac:dyDescent="0.25">
      <c r="A111" s="259"/>
      <c r="B111" s="352"/>
      <c r="C111" s="352"/>
      <c r="D111" s="315"/>
      <c r="E111" s="246"/>
      <c r="F111" s="246"/>
      <c r="G111" s="246"/>
      <c r="H111" s="246"/>
      <c r="I111" s="246"/>
      <c r="J111" s="247"/>
      <c r="K111" s="534">
        <f>SUM(K104:K110)</f>
        <v>10.68</v>
      </c>
      <c r="L111" s="23"/>
      <c r="O111" s="129"/>
      <c r="P111" s="129"/>
      <c r="Q111" s="129"/>
      <c r="R111" s="129"/>
      <c r="S111" s="129"/>
      <c r="T111" s="129"/>
    </row>
    <row r="112" spans="1:20" s="314" customFormat="1" ht="18" customHeight="1" x14ac:dyDescent="0.25">
      <c r="A112" s="259"/>
      <c r="B112" s="535" t="str">
        <f>'Planila Orçamentária'!C33</f>
        <v>PISO CIMENTADO</v>
      </c>
      <c r="C112" s="352" t="s">
        <v>16</v>
      </c>
      <c r="D112" s="315"/>
      <c r="E112" s="246"/>
      <c r="F112" s="246"/>
      <c r="G112" s="246"/>
      <c r="H112" s="246"/>
      <c r="I112" s="246"/>
      <c r="J112" s="247"/>
      <c r="K112" s="534"/>
      <c r="L112" s="23"/>
      <c r="O112" s="129"/>
      <c r="P112" s="129"/>
      <c r="Q112" s="129"/>
      <c r="R112" s="129"/>
      <c r="S112" s="129"/>
      <c r="T112" s="129"/>
    </row>
    <row r="113" spans="1:20" s="314" customFormat="1" ht="18" customHeight="1" x14ac:dyDescent="0.25">
      <c r="A113" s="259"/>
      <c r="B113" s="352"/>
      <c r="C113" s="352"/>
      <c r="D113" s="315" t="s">
        <v>342</v>
      </c>
      <c r="E113" s="246"/>
      <c r="F113" s="246"/>
      <c r="G113" s="246"/>
      <c r="H113" s="246"/>
      <c r="I113" s="246">
        <v>0</v>
      </c>
      <c r="J113" s="247"/>
      <c r="K113" s="246">
        <f>I113</f>
        <v>0</v>
      </c>
      <c r="L113" s="23"/>
      <c r="O113" s="129"/>
      <c r="P113" s="129"/>
      <c r="Q113" s="129"/>
      <c r="R113" s="129"/>
      <c r="S113" s="129"/>
      <c r="T113" s="129"/>
    </row>
    <row r="114" spans="1:20" s="314" customFormat="1" ht="18" customHeight="1" x14ac:dyDescent="0.25">
      <c r="A114" s="259"/>
      <c r="B114" s="352"/>
      <c r="C114" s="352"/>
      <c r="D114" s="315" t="s">
        <v>343</v>
      </c>
      <c r="E114" s="246"/>
      <c r="F114" s="246"/>
      <c r="G114" s="246"/>
      <c r="H114" s="246"/>
      <c r="I114" s="246">
        <v>0</v>
      </c>
      <c r="J114" s="247"/>
      <c r="K114" s="246">
        <f t="shared" ref="K114:K119" si="13">I114</f>
        <v>0</v>
      </c>
      <c r="L114" s="23"/>
      <c r="O114" s="129"/>
      <c r="P114" s="129"/>
      <c r="Q114" s="129"/>
      <c r="R114" s="129"/>
      <c r="S114" s="129"/>
      <c r="T114" s="129"/>
    </row>
    <row r="115" spans="1:20" s="314" customFormat="1" ht="18" customHeight="1" x14ac:dyDescent="0.25">
      <c r="A115" s="259"/>
      <c r="B115" s="352"/>
      <c r="C115" s="352"/>
      <c r="D115" s="315" t="s">
        <v>344</v>
      </c>
      <c r="E115" s="246">
        <v>30</v>
      </c>
      <c r="F115" s="246">
        <v>1</v>
      </c>
      <c r="G115" s="246"/>
      <c r="H115" s="246"/>
      <c r="I115" s="246">
        <f>E115*F115</f>
        <v>30</v>
      </c>
      <c r="J115" s="247"/>
      <c r="K115" s="246">
        <f t="shared" si="13"/>
        <v>30</v>
      </c>
      <c r="L115" s="23"/>
      <c r="O115" s="129"/>
      <c r="P115" s="129"/>
      <c r="Q115" s="129"/>
      <c r="R115" s="129"/>
      <c r="S115" s="129"/>
      <c r="T115" s="129"/>
    </row>
    <row r="116" spans="1:20" s="314" customFormat="1" ht="18" customHeight="1" x14ac:dyDescent="0.25">
      <c r="A116" s="259"/>
      <c r="B116" s="352"/>
      <c r="C116" s="352"/>
      <c r="D116" s="315" t="s">
        <v>345</v>
      </c>
      <c r="E116" s="246"/>
      <c r="F116" s="246"/>
      <c r="G116" s="246"/>
      <c r="H116" s="246"/>
      <c r="I116" s="246">
        <v>0</v>
      </c>
      <c r="J116" s="247"/>
      <c r="K116" s="246">
        <f t="shared" si="13"/>
        <v>0</v>
      </c>
      <c r="L116" s="23"/>
      <c r="O116" s="129"/>
      <c r="P116" s="129"/>
      <c r="Q116" s="129"/>
      <c r="R116" s="129"/>
      <c r="S116" s="129"/>
      <c r="T116" s="129"/>
    </row>
    <row r="117" spans="1:20" s="314" customFormat="1" ht="18" customHeight="1" x14ac:dyDescent="0.25">
      <c r="A117" s="259"/>
      <c r="B117" s="352"/>
      <c r="C117" s="352"/>
      <c r="D117" s="315" t="s">
        <v>346</v>
      </c>
      <c r="E117" s="246"/>
      <c r="F117" s="246"/>
      <c r="G117" s="246"/>
      <c r="H117" s="246"/>
      <c r="I117" s="246">
        <v>0</v>
      </c>
      <c r="J117" s="247"/>
      <c r="K117" s="246">
        <f t="shared" si="13"/>
        <v>0</v>
      </c>
      <c r="L117" s="23"/>
      <c r="O117" s="129"/>
      <c r="P117" s="129"/>
      <c r="Q117" s="129"/>
      <c r="R117" s="129"/>
      <c r="S117" s="129"/>
      <c r="T117" s="129"/>
    </row>
    <row r="118" spans="1:20" s="314" customFormat="1" ht="18" customHeight="1" x14ac:dyDescent="0.25">
      <c r="A118" s="259"/>
      <c r="B118" s="352"/>
      <c r="C118" s="352"/>
      <c r="D118" s="315" t="s">
        <v>347</v>
      </c>
      <c r="E118" s="246"/>
      <c r="F118" s="246"/>
      <c r="G118" s="246"/>
      <c r="H118" s="246"/>
      <c r="I118" s="246">
        <v>0</v>
      </c>
      <c r="J118" s="247"/>
      <c r="K118" s="246">
        <f t="shared" si="13"/>
        <v>0</v>
      </c>
      <c r="L118" s="23"/>
      <c r="O118" s="129"/>
      <c r="P118" s="129"/>
      <c r="Q118" s="129"/>
      <c r="R118" s="129"/>
      <c r="S118" s="129"/>
      <c r="T118" s="129"/>
    </row>
    <row r="119" spans="1:20" s="314" customFormat="1" ht="18" customHeight="1" x14ac:dyDescent="0.25">
      <c r="A119" s="259"/>
      <c r="B119" s="352"/>
      <c r="C119" s="352"/>
      <c r="D119" s="315" t="s">
        <v>348</v>
      </c>
      <c r="E119" s="246"/>
      <c r="F119" s="246"/>
      <c r="G119" s="246"/>
      <c r="H119" s="246"/>
      <c r="I119" s="246">
        <v>0</v>
      </c>
      <c r="J119" s="247"/>
      <c r="K119" s="246">
        <f t="shared" si="13"/>
        <v>0</v>
      </c>
      <c r="L119" s="23"/>
      <c r="O119" s="129"/>
      <c r="P119" s="129"/>
      <c r="Q119" s="129"/>
      <c r="R119" s="129"/>
      <c r="S119" s="129"/>
      <c r="T119" s="129"/>
    </row>
    <row r="120" spans="1:20" s="314" customFormat="1" ht="18" customHeight="1" x14ac:dyDescent="0.25">
      <c r="A120" s="259"/>
      <c r="B120" s="352"/>
      <c r="C120" s="352"/>
      <c r="D120" s="315"/>
      <c r="E120" s="246"/>
      <c r="F120" s="246"/>
      <c r="G120" s="246"/>
      <c r="H120" s="246"/>
      <c r="I120" s="246"/>
      <c r="J120" s="247"/>
      <c r="K120" s="534">
        <f>SUM(K113:K119)</f>
        <v>30</v>
      </c>
      <c r="L120" s="23"/>
      <c r="O120" s="129"/>
      <c r="P120" s="129"/>
      <c r="Q120" s="129"/>
      <c r="R120" s="129"/>
      <c r="S120" s="129"/>
      <c r="T120" s="129"/>
    </row>
    <row r="121" spans="1:20" s="314" customFormat="1" ht="18" x14ac:dyDescent="0.25">
      <c r="A121" s="259"/>
      <c r="B121" s="531" t="str">
        <f>'Planila Orçamentária'!C34</f>
        <v>PAREDES</v>
      </c>
      <c r="C121" s="531"/>
      <c r="D121" s="532"/>
      <c r="E121" s="533"/>
      <c r="F121" s="533"/>
      <c r="G121" s="533"/>
      <c r="H121" s="533"/>
      <c r="I121" s="533"/>
      <c r="J121" s="533"/>
      <c r="K121" s="533"/>
      <c r="L121" s="23"/>
      <c r="O121" s="129"/>
      <c r="P121" s="129"/>
      <c r="Q121" s="129"/>
      <c r="R121" s="129"/>
      <c r="S121" s="129"/>
      <c r="T121" s="129"/>
    </row>
    <row r="122" spans="1:20" s="314" customFormat="1" ht="18" customHeight="1" x14ac:dyDescent="0.25">
      <c r="A122" s="259"/>
      <c r="B122" s="535" t="str">
        <f>'Planila Orçamentária'!C35</f>
        <v>DEMOLIÇÃO DE PAREDE</v>
      </c>
      <c r="C122" s="352"/>
      <c r="D122" s="315"/>
      <c r="E122" s="246"/>
      <c r="F122" s="246"/>
      <c r="G122" s="246"/>
      <c r="H122" s="246"/>
      <c r="I122" s="246"/>
      <c r="J122" s="247"/>
      <c r="K122" s="534"/>
      <c r="L122" s="23"/>
      <c r="O122" s="129"/>
      <c r="P122" s="129"/>
      <c r="Q122" s="129"/>
      <c r="R122" s="129"/>
      <c r="S122" s="129"/>
      <c r="T122" s="129"/>
    </row>
    <row r="123" spans="1:20" s="314" customFormat="1" ht="18" customHeight="1" x14ac:dyDescent="0.25">
      <c r="A123" s="259"/>
      <c r="B123" s="352"/>
      <c r="C123" s="352"/>
      <c r="D123" s="315" t="s">
        <v>342</v>
      </c>
      <c r="E123" s="246">
        <v>3.25</v>
      </c>
      <c r="F123" s="246">
        <v>0.15</v>
      </c>
      <c r="G123" s="246">
        <v>3</v>
      </c>
      <c r="H123" s="246">
        <v>3</v>
      </c>
      <c r="I123" s="246">
        <f>F123*G123*H123</f>
        <v>1.3499999999999999</v>
      </c>
      <c r="J123" s="247"/>
      <c r="K123" s="246">
        <f>I123</f>
        <v>1.3499999999999999</v>
      </c>
      <c r="L123" s="23"/>
      <c r="O123" s="129"/>
      <c r="P123" s="129"/>
      <c r="Q123" s="129"/>
      <c r="R123" s="129"/>
      <c r="S123" s="129"/>
      <c r="T123" s="129"/>
    </row>
    <row r="124" spans="1:20" s="314" customFormat="1" ht="18" customHeight="1" x14ac:dyDescent="0.25">
      <c r="A124" s="259"/>
      <c r="B124" s="352"/>
      <c r="C124" s="352"/>
      <c r="D124" s="315" t="s">
        <v>343</v>
      </c>
      <c r="E124" s="246">
        <v>3.6</v>
      </c>
      <c r="F124" s="246">
        <v>0.15</v>
      </c>
      <c r="G124" s="246">
        <v>3</v>
      </c>
      <c r="H124" s="246">
        <v>3</v>
      </c>
      <c r="I124" s="246">
        <f t="shared" ref="I124:I125" si="14">F124*G124*H124</f>
        <v>1.3499999999999999</v>
      </c>
      <c r="J124" s="247"/>
      <c r="K124" s="246">
        <f t="shared" ref="K124:K129" si="15">I124</f>
        <v>1.3499999999999999</v>
      </c>
      <c r="L124" s="23"/>
      <c r="O124" s="129"/>
      <c r="P124" s="129"/>
      <c r="Q124" s="129"/>
      <c r="R124" s="129"/>
      <c r="S124" s="129"/>
      <c r="T124" s="129"/>
    </row>
    <row r="125" spans="1:20" s="314" customFormat="1" ht="18" customHeight="1" x14ac:dyDescent="0.25">
      <c r="A125" s="259"/>
      <c r="B125" s="352"/>
      <c r="C125" s="352"/>
      <c r="D125" s="315" t="s">
        <v>344</v>
      </c>
      <c r="E125" s="246">
        <v>3.6</v>
      </c>
      <c r="F125" s="246">
        <v>0.15</v>
      </c>
      <c r="G125" s="246">
        <v>3</v>
      </c>
      <c r="H125" s="246">
        <v>3</v>
      </c>
      <c r="I125" s="246">
        <f t="shared" si="14"/>
        <v>1.3499999999999999</v>
      </c>
      <c r="J125" s="247"/>
      <c r="K125" s="246">
        <f t="shared" si="15"/>
        <v>1.3499999999999999</v>
      </c>
      <c r="L125" s="23"/>
      <c r="O125" s="129"/>
      <c r="P125" s="129"/>
      <c r="Q125" s="129"/>
      <c r="R125" s="129"/>
      <c r="S125" s="129"/>
      <c r="T125" s="129"/>
    </row>
    <row r="126" spans="1:20" s="314" customFormat="1" ht="18" customHeight="1" x14ac:dyDescent="0.25">
      <c r="A126" s="259"/>
      <c r="B126" s="352"/>
      <c r="C126" s="352"/>
      <c r="D126" s="315" t="s">
        <v>345</v>
      </c>
      <c r="E126" s="246"/>
      <c r="F126" s="246"/>
      <c r="G126" s="246"/>
      <c r="H126" s="246"/>
      <c r="I126" s="246"/>
      <c r="J126" s="247"/>
      <c r="K126" s="246">
        <f t="shared" si="15"/>
        <v>0</v>
      </c>
      <c r="L126" s="23"/>
      <c r="O126" s="129"/>
      <c r="P126" s="129"/>
      <c r="Q126" s="129"/>
      <c r="R126" s="129"/>
      <c r="S126" s="129"/>
      <c r="T126" s="129"/>
    </row>
    <row r="127" spans="1:20" s="314" customFormat="1" ht="18" customHeight="1" x14ac:dyDescent="0.25">
      <c r="A127" s="259"/>
      <c r="B127" s="352"/>
      <c r="C127" s="352"/>
      <c r="D127" s="315" t="s">
        <v>346</v>
      </c>
      <c r="E127" s="246"/>
      <c r="F127" s="246"/>
      <c r="G127" s="246"/>
      <c r="H127" s="246"/>
      <c r="I127" s="246"/>
      <c r="J127" s="247"/>
      <c r="K127" s="246">
        <f t="shared" si="15"/>
        <v>0</v>
      </c>
      <c r="L127" s="23"/>
      <c r="O127" s="129"/>
      <c r="P127" s="129"/>
      <c r="Q127" s="129"/>
      <c r="R127" s="129"/>
      <c r="S127" s="129"/>
      <c r="T127" s="129"/>
    </row>
    <row r="128" spans="1:20" s="314" customFormat="1" ht="18" customHeight="1" x14ac:dyDescent="0.25">
      <c r="A128" s="259"/>
      <c r="B128" s="352"/>
      <c r="C128" s="352"/>
      <c r="D128" s="315" t="s">
        <v>347</v>
      </c>
      <c r="E128" s="246"/>
      <c r="F128" s="246"/>
      <c r="G128" s="246"/>
      <c r="H128" s="246"/>
      <c r="I128" s="246"/>
      <c r="J128" s="247"/>
      <c r="K128" s="246">
        <f t="shared" si="15"/>
        <v>0</v>
      </c>
      <c r="L128" s="23"/>
      <c r="O128" s="129"/>
      <c r="P128" s="129"/>
      <c r="Q128" s="129"/>
      <c r="R128" s="129"/>
      <c r="S128" s="129"/>
      <c r="T128" s="129"/>
    </row>
    <row r="129" spans="1:20" s="314" customFormat="1" ht="18" customHeight="1" x14ac:dyDescent="0.25">
      <c r="A129" s="259"/>
      <c r="B129" s="352"/>
      <c r="C129" s="352"/>
      <c r="D129" s="315" t="s">
        <v>348</v>
      </c>
      <c r="E129" s="246"/>
      <c r="F129" s="246"/>
      <c r="G129" s="246"/>
      <c r="H129" s="246"/>
      <c r="I129" s="246"/>
      <c r="J129" s="247"/>
      <c r="K129" s="246">
        <f t="shared" si="15"/>
        <v>0</v>
      </c>
      <c r="L129" s="23"/>
      <c r="O129" s="129"/>
      <c r="P129" s="129"/>
      <c r="Q129" s="129"/>
      <c r="R129" s="129"/>
      <c r="S129" s="129"/>
      <c r="T129" s="129"/>
    </row>
    <row r="130" spans="1:20" s="314" customFormat="1" ht="18" customHeight="1" x14ac:dyDescent="0.25">
      <c r="A130" s="259"/>
      <c r="B130" s="352"/>
      <c r="C130" s="352"/>
      <c r="D130" s="315"/>
      <c r="E130" s="246"/>
      <c r="F130" s="246"/>
      <c r="G130" s="246"/>
      <c r="H130" s="246"/>
      <c r="I130" s="246"/>
      <c r="J130" s="247"/>
      <c r="K130" s="534">
        <f>SUM(K123:K129)</f>
        <v>4.05</v>
      </c>
      <c r="L130" s="23"/>
      <c r="O130" s="129"/>
      <c r="P130" s="129"/>
      <c r="Q130" s="129"/>
      <c r="R130" s="129"/>
      <c r="S130" s="129"/>
      <c r="T130" s="129"/>
    </row>
    <row r="131" spans="1:20" s="314" customFormat="1" ht="18" customHeight="1" x14ac:dyDescent="0.25">
      <c r="A131" s="259"/>
      <c r="B131" s="535" t="str">
        <f>'Planila Orçamentária'!C36</f>
        <v>CONSTRUÇÃO DE PAREDE</v>
      </c>
      <c r="C131" s="352"/>
      <c r="D131" s="315"/>
      <c r="E131" s="246"/>
      <c r="F131" s="246"/>
      <c r="G131" s="246"/>
      <c r="H131" s="246"/>
      <c r="I131" s="246"/>
      <c r="J131" s="247"/>
      <c r="K131" s="534"/>
      <c r="L131" s="23"/>
      <c r="O131" s="129"/>
      <c r="P131" s="129"/>
      <c r="Q131" s="129"/>
      <c r="R131" s="129"/>
      <c r="S131" s="129"/>
      <c r="T131" s="129"/>
    </row>
    <row r="132" spans="1:20" s="314" customFormat="1" ht="18" customHeight="1" x14ac:dyDescent="0.25">
      <c r="A132" s="259"/>
      <c r="B132" s="352"/>
      <c r="C132" s="352"/>
      <c r="D132" s="315" t="s">
        <v>342</v>
      </c>
      <c r="E132" s="246">
        <v>3.25</v>
      </c>
      <c r="F132" s="246" t="s">
        <v>18</v>
      </c>
      <c r="G132" s="246"/>
      <c r="H132" s="246">
        <v>3</v>
      </c>
      <c r="I132" s="246">
        <f>E132*H132</f>
        <v>9.75</v>
      </c>
      <c r="J132" s="247"/>
      <c r="K132" s="246">
        <f>I132</f>
        <v>9.75</v>
      </c>
      <c r="L132" s="23"/>
      <c r="O132" s="129"/>
      <c r="P132" s="129"/>
      <c r="Q132" s="129"/>
      <c r="R132" s="129"/>
      <c r="S132" s="129"/>
      <c r="T132" s="129"/>
    </row>
    <row r="133" spans="1:20" s="314" customFormat="1" ht="18" customHeight="1" x14ac:dyDescent="0.25">
      <c r="A133" s="259"/>
      <c r="B133" s="352"/>
      <c r="C133" s="352"/>
      <c r="D133" s="315" t="s">
        <v>343</v>
      </c>
      <c r="E133" s="246">
        <v>2.7</v>
      </c>
      <c r="F133" s="246" t="s">
        <v>18</v>
      </c>
      <c r="G133" s="246"/>
      <c r="H133" s="246">
        <v>3</v>
      </c>
      <c r="I133" s="246">
        <f t="shared" ref="I133:I134" si="16">E133*H133</f>
        <v>8.1000000000000014</v>
      </c>
      <c r="J133" s="247"/>
      <c r="K133" s="246">
        <f t="shared" ref="K133:K138" si="17">I133</f>
        <v>8.1000000000000014</v>
      </c>
      <c r="L133" s="23"/>
      <c r="O133" s="129"/>
      <c r="P133" s="129"/>
      <c r="Q133" s="129"/>
      <c r="R133" s="129"/>
      <c r="S133" s="129"/>
      <c r="T133" s="129"/>
    </row>
    <row r="134" spans="1:20" s="314" customFormat="1" ht="18" customHeight="1" x14ac:dyDescent="0.25">
      <c r="A134" s="259"/>
      <c r="B134" s="352"/>
      <c r="C134" s="352"/>
      <c r="D134" s="315" t="s">
        <v>344</v>
      </c>
      <c r="E134" s="246">
        <v>2.7</v>
      </c>
      <c r="F134" s="246" t="s">
        <v>18</v>
      </c>
      <c r="G134" s="246"/>
      <c r="H134" s="246">
        <v>3</v>
      </c>
      <c r="I134" s="246">
        <f t="shared" si="16"/>
        <v>8.1000000000000014</v>
      </c>
      <c r="J134" s="247"/>
      <c r="K134" s="246">
        <f t="shared" si="17"/>
        <v>8.1000000000000014</v>
      </c>
      <c r="L134" s="23"/>
      <c r="O134" s="129"/>
      <c r="P134" s="129"/>
      <c r="Q134" s="129"/>
      <c r="R134" s="129"/>
      <c r="S134" s="129"/>
      <c r="T134" s="129"/>
    </row>
    <row r="135" spans="1:20" s="314" customFormat="1" ht="18" customHeight="1" x14ac:dyDescent="0.25">
      <c r="A135" s="259"/>
      <c r="B135" s="352"/>
      <c r="C135" s="352"/>
      <c r="D135" s="315" t="s">
        <v>345</v>
      </c>
      <c r="E135" s="246"/>
      <c r="F135" s="246"/>
      <c r="G135" s="246"/>
      <c r="H135" s="246"/>
      <c r="I135" s="246"/>
      <c r="J135" s="247"/>
      <c r="K135" s="246">
        <f t="shared" si="17"/>
        <v>0</v>
      </c>
      <c r="L135" s="23"/>
      <c r="O135" s="129"/>
      <c r="P135" s="129"/>
      <c r="Q135" s="129"/>
      <c r="R135" s="129"/>
      <c r="S135" s="129"/>
      <c r="T135" s="129"/>
    </row>
    <row r="136" spans="1:20" s="314" customFormat="1" ht="18" customHeight="1" x14ac:dyDescent="0.25">
      <c r="A136" s="259"/>
      <c r="B136" s="352"/>
      <c r="C136" s="352"/>
      <c r="D136" s="315" t="s">
        <v>346</v>
      </c>
      <c r="E136" s="246"/>
      <c r="F136" s="246"/>
      <c r="G136" s="246"/>
      <c r="H136" s="246"/>
      <c r="I136" s="246"/>
      <c r="J136" s="247"/>
      <c r="K136" s="246">
        <f t="shared" si="17"/>
        <v>0</v>
      </c>
      <c r="L136" s="23"/>
      <c r="O136" s="129"/>
      <c r="P136" s="129"/>
      <c r="Q136" s="129"/>
      <c r="R136" s="129"/>
      <c r="S136" s="129"/>
      <c r="T136" s="129"/>
    </row>
    <row r="137" spans="1:20" s="314" customFormat="1" ht="18" customHeight="1" x14ac:dyDescent="0.25">
      <c r="A137" s="259"/>
      <c r="B137" s="352"/>
      <c r="C137" s="352"/>
      <c r="D137" s="315" t="s">
        <v>347</v>
      </c>
      <c r="E137" s="246"/>
      <c r="F137" s="246"/>
      <c r="G137" s="246"/>
      <c r="H137" s="246"/>
      <c r="I137" s="246"/>
      <c r="J137" s="247"/>
      <c r="K137" s="246">
        <f t="shared" si="17"/>
        <v>0</v>
      </c>
      <c r="L137" s="23"/>
      <c r="O137" s="129"/>
      <c r="P137" s="129"/>
      <c r="Q137" s="129"/>
      <c r="R137" s="129"/>
      <c r="S137" s="129"/>
      <c r="T137" s="129"/>
    </row>
    <row r="138" spans="1:20" s="314" customFormat="1" ht="18" customHeight="1" x14ac:dyDescent="0.25">
      <c r="A138" s="259"/>
      <c r="B138" s="352"/>
      <c r="C138" s="352"/>
      <c r="D138" s="315" t="s">
        <v>348</v>
      </c>
      <c r="E138" s="246"/>
      <c r="F138" s="246"/>
      <c r="G138" s="246"/>
      <c r="H138" s="246"/>
      <c r="I138" s="246"/>
      <c r="J138" s="247"/>
      <c r="K138" s="246">
        <f t="shared" si="17"/>
        <v>0</v>
      </c>
      <c r="L138" s="23"/>
      <c r="O138" s="129"/>
      <c r="P138" s="129"/>
      <c r="Q138" s="129"/>
      <c r="R138" s="129"/>
      <c r="S138" s="129"/>
      <c r="T138" s="129"/>
    </row>
    <row r="139" spans="1:20" s="314" customFormat="1" ht="18" customHeight="1" x14ac:dyDescent="0.25">
      <c r="A139" s="259"/>
      <c r="B139" s="352"/>
      <c r="C139" s="352"/>
      <c r="D139" s="315"/>
      <c r="E139" s="246"/>
      <c r="F139" s="246"/>
      <c r="G139" s="246"/>
      <c r="H139" s="246"/>
      <c r="I139" s="246"/>
      <c r="J139" s="247"/>
      <c r="K139" s="534">
        <f>SUM(K132:K138)</f>
        <v>25.950000000000003</v>
      </c>
      <c r="L139" s="23"/>
      <c r="O139" s="129"/>
      <c r="P139" s="129"/>
      <c r="Q139" s="129"/>
      <c r="R139" s="129"/>
      <c r="S139" s="129"/>
      <c r="T139" s="129"/>
    </row>
    <row r="140" spans="1:20" s="314" customFormat="1" ht="18" customHeight="1" x14ac:dyDescent="0.25">
      <c r="A140" s="259"/>
      <c r="B140" s="535" t="str">
        <f>'Planila Orçamentária'!C37</f>
        <v>CHAPISCO</v>
      </c>
      <c r="C140" s="352"/>
      <c r="D140" s="315"/>
      <c r="E140" s="246"/>
      <c r="F140" s="246"/>
      <c r="G140" s="246"/>
      <c r="H140" s="246"/>
      <c r="I140" s="246"/>
      <c r="J140" s="247"/>
      <c r="K140" s="534"/>
      <c r="L140" s="23"/>
      <c r="O140" s="129"/>
      <c r="P140" s="129"/>
      <c r="Q140" s="129"/>
      <c r="R140" s="129"/>
      <c r="S140" s="129"/>
      <c r="T140" s="129"/>
    </row>
    <row r="141" spans="1:20" s="314" customFormat="1" ht="18" customHeight="1" x14ac:dyDescent="0.25">
      <c r="A141" s="259"/>
      <c r="B141" s="352"/>
      <c r="C141" s="352"/>
      <c r="D141" s="315" t="s">
        <v>342</v>
      </c>
      <c r="E141" s="246">
        <f>0.35+2.15</f>
        <v>2.5</v>
      </c>
      <c r="F141" s="246" t="s">
        <v>18</v>
      </c>
      <c r="G141" s="246">
        <v>3</v>
      </c>
      <c r="H141" s="246">
        <v>3</v>
      </c>
      <c r="I141" s="246">
        <f>E141*H141</f>
        <v>7.5</v>
      </c>
      <c r="J141" s="247"/>
      <c r="K141" s="246">
        <f>I141</f>
        <v>7.5</v>
      </c>
      <c r="L141" s="23"/>
      <c r="O141" s="129"/>
      <c r="P141" s="129"/>
      <c r="Q141" s="129"/>
      <c r="R141" s="129"/>
      <c r="S141" s="129"/>
      <c r="T141" s="129"/>
    </row>
    <row r="142" spans="1:20" s="314" customFormat="1" ht="18" customHeight="1" x14ac:dyDescent="0.25">
      <c r="A142" s="259"/>
      <c r="B142" s="352"/>
      <c r="C142" s="352"/>
      <c r="D142" s="315" t="s">
        <v>343</v>
      </c>
      <c r="E142" s="246">
        <f>1.75+2+1.75+2</f>
        <v>7.5</v>
      </c>
      <c r="F142" s="246" t="s">
        <v>18</v>
      </c>
      <c r="G142" s="246">
        <v>3</v>
      </c>
      <c r="H142" s="246">
        <v>3</v>
      </c>
      <c r="I142" s="246">
        <f t="shared" ref="I142:I147" si="18">E142*H142</f>
        <v>22.5</v>
      </c>
      <c r="J142" s="247"/>
      <c r="K142" s="246">
        <f t="shared" ref="K142:K147" si="19">I142</f>
        <v>22.5</v>
      </c>
      <c r="L142" s="23"/>
      <c r="O142" s="129"/>
      <c r="P142" s="129"/>
      <c r="Q142" s="129"/>
      <c r="R142" s="129"/>
      <c r="S142" s="129"/>
      <c r="T142" s="129"/>
    </row>
    <row r="143" spans="1:20" s="314" customFormat="1" ht="18" customHeight="1" x14ac:dyDescent="0.25">
      <c r="A143" s="259"/>
      <c r="B143" s="352"/>
      <c r="C143" s="352"/>
      <c r="D143" s="315" t="s">
        <v>344</v>
      </c>
      <c r="E143" s="246">
        <v>2.9</v>
      </c>
      <c r="F143" s="246" t="s">
        <v>18</v>
      </c>
      <c r="G143" s="246">
        <v>3</v>
      </c>
      <c r="H143" s="246">
        <v>3</v>
      </c>
      <c r="I143" s="246">
        <f t="shared" si="18"/>
        <v>8.6999999999999993</v>
      </c>
      <c r="J143" s="247"/>
      <c r="K143" s="246">
        <f t="shared" si="19"/>
        <v>8.6999999999999993</v>
      </c>
      <c r="L143" s="23"/>
      <c r="O143" s="129"/>
      <c r="P143" s="129"/>
      <c r="Q143" s="129"/>
      <c r="R143" s="129"/>
      <c r="S143" s="129"/>
      <c r="T143" s="129"/>
    </row>
    <row r="144" spans="1:20" s="314" customFormat="1" ht="18" customHeight="1" x14ac:dyDescent="0.25">
      <c r="A144" s="259"/>
      <c r="B144" s="352"/>
      <c r="C144" s="352"/>
      <c r="D144" s="315" t="s">
        <v>345</v>
      </c>
      <c r="E144" s="246">
        <f>2.6+2+1.75+2.7</f>
        <v>9.0500000000000007</v>
      </c>
      <c r="F144" s="246" t="s">
        <v>18</v>
      </c>
      <c r="G144" s="246">
        <v>3</v>
      </c>
      <c r="H144" s="246">
        <v>3</v>
      </c>
      <c r="I144" s="246">
        <f t="shared" si="18"/>
        <v>27.150000000000002</v>
      </c>
      <c r="J144" s="247"/>
      <c r="K144" s="246">
        <f t="shared" si="19"/>
        <v>27.150000000000002</v>
      </c>
      <c r="L144" s="23"/>
      <c r="O144" s="129"/>
      <c r="P144" s="129"/>
      <c r="Q144" s="129"/>
      <c r="R144" s="129"/>
      <c r="S144" s="129"/>
      <c r="T144" s="129"/>
    </row>
    <row r="145" spans="1:20" s="314" customFormat="1" ht="18" customHeight="1" x14ac:dyDescent="0.25">
      <c r="A145" s="259"/>
      <c r="B145" s="352"/>
      <c r="C145" s="352"/>
      <c r="D145" s="315" t="s">
        <v>346</v>
      </c>
      <c r="E145" s="246">
        <v>2.9</v>
      </c>
      <c r="F145" s="246" t="s">
        <v>18</v>
      </c>
      <c r="G145" s="246">
        <v>3</v>
      </c>
      <c r="H145" s="246">
        <v>3</v>
      </c>
      <c r="I145" s="246">
        <f t="shared" si="18"/>
        <v>8.6999999999999993</v>
      </c>
      <c r="J145" s="247"/>
      <c r="K145" s="246">
        <f t="shared" si="19"/>
        <v>8.6999999999999993</v>
      </c>
      <c r="L145" s="23"/>
      <c r="O145" s="129"/>
      <c r="P145" s="129"/>
      <c r="Q145" s="129"/>
      <c r="R145" s="129"/>
      <c r="S145" s="129"/>
      <c r="T145" s="129"/>
    </row>
    <row r="146" spans="1:20" s="314" customFormat="1" ht="18" customHeight="1" x14ac:dyDescent="0.25">
      <c r="A146" s="259"/>
      <c r="B146" s="352"/>
      <c r="C146" s="352"/>
      <c r="D146" s="315" t="s">
        <v>347</v>
      </c>
      <c r="E146" s="246">
        <f>2.6+2+1.75+2.7</f>
        <v>9.0500000000000007</v>
      </c>
      <c r="F146" s="246" t="s">
        <v>18</v>
      </c>
      <c r="G146" s="246">
        <v>3</v>
      </c>
      <c r="H146" s="246">
        <v>3</v>
      </c>
      <c r="I146" s="246">
        <f t="shared" si="18"/>
        <v>27.150000000000002</v>
      </c>
      <c r="J146" s="247"/>
      <c r="K146" s="246">
        <f t="shared" si="19"/>
        <v>27.150000000000002</v>
      </c>
      <c r="L146" s="23"/>
      <c r="O146" s="129"/>
      <c r="P146" s="129"/>
      <c r="Q146" s="129"/>
      <c r="R146" s="129"/>
      <c r="S146" s="129"/>
      <c r="T146" s="129"/>
    </row>
    <row r="147" spans="1:20" s="314" customFormat="1" ht="18" customHeight="1" x14ac:dyDescent="0.25">
      <c r="A147" s="259"/>
      <c r="B147" s="352"/>
      <c r="C147" s="352"/>
      <c r="D147" s="315" t="s">
        <v>348</v>
      </c>
      <c r="E147" s="246"/>
      <c r="F147" s="246"/>
      <c r="G147" s="246">
        <v>0</v>
      </c>
      <c r="H147" s="246">
        <v>3</v>
      </c>
      <c r="I147" s="246">
        <f t="shared" si="18"/>
        <v>0</v>
      </c>
      <c r="J147" s="247"/>
      <c r="K147" s="246">
        <f t="shared" si="19"/>
        <v>0</v>
      </c>
      <c r="L147" s="23"/>
      <c r="O147" s="129"/>
      <c r="P147" s="129"/>
      <c r="Q147" s="129"/>
      <c r="R147" s="129"/>
      <c r="S147" s="129"/>
      <c r="T147" s="129"/>
    </row>
    <row r="148" spans="1:20" s="314" customFormat="1" ht="18" customHeight="1" x14ac:dyDescent="0.25">
      <c r="A148" s="259"/>
      <c r="B148" s="352"/>
      <c r="C148" s="352"/>
      <c r="D148" s="315"/>
      <c r="E148" s="246"/>
      <c r="F148" s="246"/>
      <c r="G148" s="246"/>
      <c r="H148" s="246"/>
      <c r="I148" s="246"/>
      <c r="J148" s="247"/>
      <c r="K148" s="534">
        <f>SUM(K141:K147)</f>
        <v>101.70000000000002</v>
      </c>
      <c r="L148" s="23"/>
      <c r="O148" s="129"/>
      <c r="P148" s="129"/>
      <c r="Q148" s="129"/>
      <c r="R148" s="129"/>
      <c r="S148" s="129"/>
      <c r="T148" s="129"/>
    </row>
    <row r="149" spans="1:20" s="314" customFormat="1" ht="18" customHeight="1" x14ac:dyDescent="0.25">
      <c r="A149" s="259"/>
      <c r="B149" s="535" t="str">
        <f>'Planila Orçamentária'!C38</f>
        <v>REBOCO</v>
      </c>
      <c r="C149" s="352"/>
      <c r="D149" s="315"/>
      <c r="E149" s="246"/>
      <c r="F149" s="246"/>
      <c r="G149" s="246"/>
      <c r="H149" s="246"/>
      <c r="I149" s="246"/>
      <c r="J149" s="247"/>
      <c r="K149" s="534"/>
      <c r="L149" s="23"/>
      <c r="O149" s="129"/>
      <c r="P149" s="129"/>
      <c r="Q149" s="129"/>
      <c r="R149" s="129"/>
      <c r="S149" s="129"/>
      <c r="T149" s="129"/>
    </row>
    <row r="150" spans="1:20" s="314" customFormat="1" ht="18" customHeight="1" x14ac:dyDescent="0.25">
      <c r="A150" s="259"/>
      <c r="B150" s="352"/>
      <c r="C150" s="352"/>
      <c r="D150" s="315" t="s">
        <v>342</v>
      </c>
      <c r="E150" s="246">
        <f>0.35+2.15</f>
        <v>2.5</v>
      </c>
      <c r="F150" s="246" t="s">
        <v>18</v>
      </c>
      <c r="G150" s="246">
        <v>3</v>
      </c>
      <c r="H150" s="246">
        <v>3</v>
      </c>
      <c r="I150" s="246">
        <f>E150*H150</f>
        <v>7.5</v>
      </c>
      <c r="J150" s="247"/>
      <c r="K150" s="246">
        <f>I150</f>
        <v>7.5</v>
      </c>
      <c r="L150" s="23"/>
      <c r="O150" s="129"/>
      <c r="P150" s="129"/>
      <c r="Q150" s="129"/>
      <c r="R150" s="129"/>
      <c r="S150" s="129"/>
      <c r="T150" s="129"/>
    </row>
    <row r="151" spans="1:20" s="314" customFormat="1" ht="18" customHeight="1" x14ac:dyDescent="0.25">
      <c r="A151" s="259"/>
      <c r="B151" s="352"/>
      <c r="C151" s="352"/>
      <c r="D151" s="315" t="s">
        <v>343</v>
      </c>
      <c r="E151" s="246">
        <f>1.75+2+1.75+2</f>
        <v>7.5</v>
      </c>
      <c r="F151" s="246" t="s">
        <v>18</v>
      </c>
      <c r="G151" s="246">
        <v>3</v>
      </c>
      <c r="H151" s="246">
        <v>3</v>
      </c>
      <c r="I151" s="246">
        <f t="shared" ref="I151:I156" si="20">E151*H151</f>
        <v>22.5</v>
      </c>
      <c r="J151" s="247"/>
      <c r="K151" s="246">
        <f t="shared" ref="K151:K156" si="21">I151</f>
        <v>22.5</v>
      </c>
      <c r="L151" s="23"/>
      <c r="O151" s="129"/>
      <c r="P151" s="129"/>
      <c r="Q151" s="129"/>
      <c r="R151" s="129"/>
      <c r="S151" s="129"/>
      <c r="T151" s="129"/>
    </row>
    <row r="152" spans="1:20" s="314" customFormat="1" ht="18" customHeight="1" x14ac:dyDescent="0.25">
      <c r="A152" s="259"/>
      <c r="B152" s="352"/>
      <c r="C152" s="352"/>
      <c r="D152" s="315" t="s">
        <v>344</v>
      </c>
      <c r="E152" s="246">
        <v>2.9</v>
      </c>
      <c r="F152" s="246" t="s">
        <v>18</v>
      </c>
      <c r="G152" s="246">
        <v>3</v>
      </c>
      <c r="H152" s="246">
        <v>3</v>
      </c>
      <c r="I152" s="246">
        <f t="shared" si="20"/>
        <v>8.6999999999999993</v>
      </c>
      <c r="J152" s="247"/>
      <c r="K152" s="246">
        <f t="shared" si="21"/>
        <v>8.6999999999999993</v>
      </c>
      <c r="L152" s="23"/>
      <c r="O152" s="129"/>
      <c r="P152" s="129"/>
      <c r="Q152" s="129"/>
      <c r="R152" s="129"/>
      <c r="S152" s="129"/>
      <c r="T152" s="129"/>
    </row>
    <row r="153" spans="1:20" s="314" customFormat="1" ht="18" customHeight="1" x14ac:dyDescent="0.25">
      <c r="A153" s="259"/>
      <c r="B153" s="352"/>
      <c r="C153" s="352"/>
      <c r="D153" s="315" t="s">
        <v>345</v>
      </c>
      <c r="E153" s="246">
        <f>2.6+2+1.75+2.7</f>
        <v>9.0500000000000007</v>
      </c>
      <c r="F153" s="246" t="s">
        <v>18</v>
      </c>
      <c r="G153" s="246">
        <v>3</v>
      </c>
      <c r="H153" s="246">
        <v>3</v>
      </c>
      <c r="I153" s="246">
        <f t="shared" si="20"/>
        <v>27.150000000000002</v>
      </c>
      <c r="J153" s="247"/>
      <c r="K153" s="246">
        <f t="shared" si="21"/>
        <v>27.150000000000002</v>
      </c>
      <c r="L153" s="23"/>
      <c r="O153" s="129"/>
      <c r="P153" s="129"/>
      <c r="Q153" s="129"/>
      <c r="R153" s="129"/>
      <c r="S153" s="129"/>
      <c r="T153" s="129"/>
    </row>
    <row r="154" spans="1:20" s="314" customFormat="1" ht="18" customHeight="1" x14ac:dyDescent="0.25">
      <c r="A154" s="259"/>
      <c r="B154" s="352"/>
      <c r="C154" s="352"/>
      <c r="D154" s="315" t="s">
        <v>346</v>
      </c>
      <c r="E154" s="246">
        <v>2.9</v>
      </c>
      <c r="F154" s="246" t="s">
        <v>18</v>
      </c>
      <c r="G154" s="246">
        <v>3</v>
      </c>
      <c r="H154" s="246">
        <v>3</v>
      </c>
      <c r="I154" s="246">
        <f t="shared" si="20"/>
        <v>8.6999999999999993</v>
      </c>
      <c r="J154" s="247"/>
      <c r="K154" s="246">
        <f t="shared" si="21"/>
        <v>8.6999999999999993</v>
      </c>
      <c r="L154" s="23"/>
      <c r="O154" s="129"/>
      <c r="P154" s="129"/>
      <c r="Q154" s="129"/>
      <c r="R154" s="129"/>
      <c r="S154" s="129"/>
      <c r="T154" s="129"/>
    </row>
    <row r="155" spans="1:20" s="314" customFormat="1" ht="18" customHeight="1" x14ac:dyDescent="0.25">
      <c r="A155" s="259"/>
      <c r="B155" s="352"/>
      <c r="C155" s="352"/>
      <c r="D155" s="315" t="s">
        <v>347</v>
      </c>
      <c r="E155" s="246">
        <f>2.6+2+1.75+2.7</f>
        <v>9.0500000000000007</v>
      </c>
      <c r="F155" s="246" t="s">
        <v>18</v>
      </c>
      <c r="G155" s="246">
        <v>3</v>
      </c>
      <c r="H155" s="246">
        <v>3</v>
      </c>
      <c r="I155" s="246">
        <f t="shared" si="20"/>
        <v>27.150000000000002</v>
      </c>
      <c r="J155" s="247"/>
      <c r="K155" s="246">
        <f t="shared" si="21"/>
        <v>27.150000000000002</v>
      </c>
      <c r="L155" s="23"/>
      <c r="O155" s="129"/>
      <c r="P155" s="129"/>
      <c r="Q155" s="129"/>
      <c r="R155" s="129"/>
      <c r="S155" s="129"/>
      <c r="T155" s="129"/>
    </row>
    <row r="156" spans="1:20" s="314" customFormat="1" ht="18" customHeight="1" x14ac:dyDescent="0.25">
      <c r="A156" s="259"/>
      <c r="B156" s="352"/>
      <c r="C156" s="352"/>
      <c r="D156" s="315" t="s">
        <v>348</v>
      </c>
      <c r="E156" s="246">
        <v>0</v>
      </c>
      <c r="F156" s="246"/>
      <c r="G156" s="246">
        <v>0</v>
      </c>
      <c r="H156" s="246">
        <v>3</v>
      </c>
      <c r="I156" s="246">
        <f t="shared" si="20"/>
        <v>0</v>
      </c>
      <c r="J156" s="247"/>
      <c r="K156" s="246">
        <f t="shared" si="21"/>
        <v>0</v>
      </c>
      <c r="L156" s="23"/>
      <c r="O156" s="129"/>
      <c r="P156" s="129"/>
      <c r="Q156" s="129"/>
      <c r="R156" s="129"/>
      <c r="S156" s="129"/>
      <c r="T156" s="129"/>
    </row>
    <row r="157" spans="1:20" s="314" customFormat="1" ht="18" customHeight="1" x14ac:dyDescent="0.25">
      <c r="A157" s="259"/>
      <c r="B157" s="352"/>
      <c r="C157" s="352"/>
      <c r="D157" s="315"/>
      <c r="E157" s="246"/>
      <c r="F157" s="246"/>
      <c r="G157" s="246"/>
      <c r="H157" s="246"/>
      <c r="I157" s="246"/>
      <c r="J157" s="247"/>
      <c r="K157" s="534">
        <f>SUM(K150:K156)</f>
        <v>101.70000000000002</v>
      </c>
      <c r="L157" s="23"/>
      <c r="O157" s="129"/>
      <c r="P157" s="129"/>
      <c r="Q157" s="129"/>
      <c r="R157" s="129"/>
      <c r="S157" s="129"/>
      <c r="T157" s="129"/>
    </row>
    <row r="158" spans="1:20" s="314" customFormat="1" ht="18" customHeight="1" x14ac:dyDescent="0.25">
      <c r="A158" s="259"/>
      <c r="B158" s="535" t="str">
        <f>'Planila Orçamentária'!C39</f>
        <v>REVESTIMENTO CERÂMICO PARA PISO COM PLACAS TIPO GRÊS DE DIMENSÕES 45X45 CM APLICADA EM AMBIENTES DE ÁREA ENTRE 5 M2 E 10 M2</v>
      </c>
      <c r="C158" s="352"/>
      <c r="D158" s="315"/>
      <c r="E158" s="246"/>
      <c r="F158" s="246"/>
      <c r="G158" s="246"/>
      <c r="H158" s="246"/>
      <c r="I158" s="246"/>
      <c r="J158" s="247"/>
      <c r="K158" s="534"/>
      <c r="L158" s="23"/>
      <c r="O158" s="129"/>
      <c r="P158" s="129"/>
      <c r="Q158" s="129"/>
      <c r="R158" s="129"/>
      <c r="S158" s="129"/>
      <c r="T158" s="129"/>
    </row>
    <row r="159" spans="1:20" s="314" customFormat="1" ht="18" customHeight="1" x14ac:dyDescent="0.25">
      <c r="A159" s="259"/>
      <c r="B159" s="352"/>
      <c r="C159" s="352"/>
      <c r="D159" s="315" t="s">
        <v>342</v>
      </c>
      <c r="E159" s="246"/>
      <c r="F159" s="246" t="s">
        <v>18</v>
      </c>
      <c r="G159" s="246">
        <v>3</v>
      </c>
      <c r="H159" s="246">
        <v>3</v>
      </c>
      <c r="I159" s="246">
        <v>3.4</v>
      </c>
      <c r="J159" s="247"/>
      <c r="K159" s="246">
        <f>I159</f>
        <v>3.4</v>
      </c>
      <c r="L159" s="23"/>
      <c r="O159" s="129"/>
      <c r="P159" s="129"/>
      <c r="Q159" s="129"/>
      <c r="R159" s="129"/>
      <c r="S159" s="129"/>
      <c r="T159" s="129"/>
    </row>
    <row r="160" spans="1:20" s="314" customFormat="1" ht="18" customHeight="1" x14ac:dyDescent="0.25">
      <c r="A160" s="259"/>
      <c r="B160" s="352"/>
      <c r="C160" s="352"/>
      <c r="D160" s="315" t="s">
        <v>343</v>
      </c>
      <c r="E160" s="246"/>
      <c r="F160" s="246" t="s">
        <v>18</v>
      </c>
      <c r="G160" s="246">
        <v>3</v>
      </c>
      <c r="H160" s="246">
        <v>3</v>
      </c>
      <c r="I160" s="246">
        <v>4.9000000000000004</v>
      </c>
      <c r="J160" s="247"/>
      <c r="K160" s="246">
        <f t="shared" ref="K160:K165" si="22">I160</f>
        <v>4.9000000000000004</v>
      </c>
      <c r="L160" s="23"/>
      <c r="O160" s="129"/>
      <c r="P160" s="129"/>
      <c r="Q160" s="129"/>
      <c r="R160" s="129"/>
      <c r="S160" s="129"/>
      <c r="T160" s="129"/>
    </row>
    <row r="161" spans="1:20" s="314" customFormat="1" ht="18" customHeight="1" x14ac:dyDescent="0.25">
      <c r="A161" s="259"/>
      <c r="B161" s="352"/>
      <c r="C161" s="352"/>
      <c r="D161" s="315" t="s">
        <v>344</v>
      </c>
      <c r="E161" s="246"/>
      <c r="F161" s="246" t="s">
        <v>18</v>
      </c>
      <c r="G161" s="246">
        <v>3</v>
      </c>
      <c r="H161" s="246">
        <v>3</v>
      </c>
      <c r="I161" s="246">
        <v>4.9000000000000004</v>
      </c>
      <c r="J161" s="247"/>
      <c r="K161" s="246">
        <f t="shared" si="22"/>
        <v>4.9000000000000004</v>
      </c>
      <c r="L161" s="23"/>
      <c r="O161" s="129"/>
      <c r="P161" s="129"/>
      <c r="Q161" s="129"/>
      <c r="R161" s="129"/>
      <c r="S161" s="129"/>
      <c r="T161" s="129"/>
    </row>
    <row r="162" spans="1:20" s="314" customFormat="1" ht="18" customHeight="1" x14ac:dyDescent="0.25">
      <c r="A162" s="259"/>
      <c r="B162" s="352"/>
      <c r="C162" s="352"/>
      <c r="D162" s="315" t="s">
        <v>345</v>
      </c>
      <c r="E162" s="246"/>
      <c r="F162" s="246" t="s">
        <v>18</v>
      </c>
      <c r="G162" s="246">
        <v>3</v>
      </c>
      <c r="H162" s="246">
        <v>3</v>
      </c>
      <c r="I162" s="246"/>
      <c r="J162" s="247"/>
      <c r="K162" s="246">
        <f t="shared" si="22"/>
        <v>0</v>
      </c>
      <c r="L162" s="23"/>
      <c r="O162" s="129"/>
      <c r="P162" s="129"/>
      <c r="Q162" s="129"/>
      <c r="R162" s="129"/>
      <c r="S162" s="129"/>
      <c r="T162" s="129"/>
    </row>
    <row r="163" spans="1:20" s="314" customFormat="1" ht="18" customHeight="1" x14ac:dyDescent="0.25">
      <c r="A163" s="259"/>
      <c r="B163" s="352"/>
      <c r="C163" s="352"/>
      <c r="D163" s="315" t="s">
        <v>346</v>
      </c>
      <c r="E163" s="246"/>
      <c r="F163" s="246" t="s">
        <v>18</v>
      </c>
      <c r="G163" s="246">
        <v>3</v>
      </c>
      <c r="H163" s="246">
        <v>3</v>
      </c>
      <c r="I163" s="246">
        <f t="shared" ref="I163:I164" si="23">E163*H163</f>
        <v>0</v>
      </c>
      <c r="J163" s="247"/>
      <c r="K163" s="246">
        <f t="shared" si="22"/>
        <v>0</v>
      </c>
      <c r="L163" s="23"/>
      <c r="O163" s="129"/>
      <c r="P163" s="129"/>
      <c r="Q163" s="129"/>
      <c r="R163" s="129"/>
      <c r="S163" s="129"/>
      <c r="T163" s="129"/>
    </row>
    <row r="164" spans="1:20" s="314" customFormat="1" ht="18" customHeight="1" x14ac:dyDescent="0.25">
      <c r="A164" s="259"/>
      <c r="B164" s="352"/>
      <c r="C164" s="352"/>
      <c r="D164" s="315" t="s">
        <v>347</v>
      </c>
      <c r="E164" s="246"/>
      <c r="F164" s="246" t="s">
        <v>18</v>
      </c>
      <c r="G164" s="246">
        <v>3</v>
      </c>
      <c r="H164" s="246">
        <v>3</v>
      </c>
      <c r="I164" s="246">
        <f t="shared" si="23"/>
        <v>0</v>
      </c>
      <c r="J164" s="247"/>
      <c r="K164" s="246">
        <f t="shared" si="22"/>
        <v>0</v>
      </c>
      <c r="L164" s="23"/>
      <c r="O164" s="129"/>
      <c r="P164" s="129"/>
      <c r="Q164" s="129"/>
      <c r="R164" s="129"/>
      <c r="S164" s="129"/>
      <c r="T164" s="129"/>
    </row>
    <row r="165" spans="1:20" s="314" customFormat="1" ht="18" customHeight="1" x14ac:dyDescent="0.25">
      <c r="A165" s="259"/>
      <c r="B165" s="352"/>
      <c r="C165" s="352"/>
      <c r="D165" s="315" t="s">
        <v>348</v>
      </c>
      <c r="E165" s="246">
        <v>5</v>
      </c>
      <c r="F165" s="246">
        <v>6</v>
      </c>
      <c r="G165" s="246">
        <v>0</v>
      </c>
      <c r="H165" s="246">
        <v>3</v>
      </c>
      <c r="I165" s="246">
        <f>E165*F165</f>
        <v>30</v>
      </c>
      <c r="J165" s="247"/>
      <c r="K165" s="246">
        <f t="shared" si="22"/>
        <v>30</v>
      </c>
      <c r="L165" s="23"/>
      <c r="O165" s="129"/>
      <c r="P165" s="129"/>
      <c r="Q165" s="129"/>
      <c r="R165" s="129"/>
      <c r="S165" s="129"/>
      <c r="T165" s="129"/>
    </row>
    <row r="166" spans="1:20" s="314" customFormat="1" ht="18" customHeight="1" x14ac:dyDescent="0.25">
      <c r="A166" s="259"/>
      <c r="B166" s="352"/>
      <c r="C166" s="352"/>
      <c r="D166" s="315"/>
      <c r="E166" s="246"/>
      <c r="F166" s="246"/>
      <c r="G166" s="246"/>
      <c r="H166" s="246"/>
      <c r="I166" s="246"/>
      <c r="J166" s="247"/>
      <c r="K166" s="534">
        <f>SUM(K159:K165)</f>
        <v>43.2</v>
      </c>
      <c r="L166" s="23"/>
      <c r="O166" s="129"/>
      <c r="P166" s="129"/>
      <c r="Q166" s="129"/>
      <c r="R166" s="129"/>
      <c r="S166" s="129"/>
      <c r="T166" s="129"/>
    </row>
    <row r="167" spans="1:20" s="314" customFormat="1" ht="18" customHeight="1" x14ac:dyDescent="0.25">
      <c r="A167" s="259"/>
      <c r="B167" s="535" t="str">
        <f>'Planila Orçamentária'!C40</f>
        <v xml:space="preserve">REVESTIMENTO CERÂMICO PARA PAREDES INTERNAS COM PLACAS TIPO GRÊS OU SEMI-GRÊS DE DIMENSÕES 20X20 CM APLICADAS EM AMBIENTES DE ÁREA MAIOR QUE 5 M² NA </v>
      </c>
      <c r="C167" s="352"/>
      <c r="D167" s="315"/>
      <c r="E167" s="246"/>
      <c r="F167" s="246"/>
      <c r="G167" s="246"/>
      <c r="H167" s="246"/>
      <c r="I167" s="246"/>
      <c r="J167" s="247"/>
      <c r="K167" s="534"/>
      <c r="L167" s="23"/>
      <c r="O167" s="129"/>
      <c r="P167" s="129"/>
      <c r="Q167" s="129"/>
      <c r="R167" s="129"/>
      <c r="S167" s="129"/>
      <c r="T167" s="129"/>
    </row>
    <row r="168" spans="1:20" s="314" customFormat="1" ht="18" customHeight="1" x14ac:dyDescent="0.25">
      <c r="A168" s="259"/>
      <c r="B168" s="352"/>
      <c r="C168" s="352"/>
      <c r="D168" s="315" t="s">
        <v>342</v>
      </c>
      <c r="E168" s="246">
        <f>0.35+2.15</f>
        <v>2.5</v>
      </c>
      <c r="F168" s="246" t="s">
        <v>18</v>
      </c>
      <c r="G168" s="246">
        <v>1.8</v>
      </c>
      <c r="H168" s="246">
        <v>2</v>
      </c>
      <c r="I168" s="246">
        <f>E168*H168</f>
        <v>5</v>
      </c>
      <c r="J168" s="247"/>
      <c r="K168" s="246">
        <f>H168</f>
        <v>2</v>
      </c>
      <c r="L168" s="23"/>
      <c r="O168" s="129"/>
      <c r="P168" s="129"/>
      <c r="Q168" s="129"/>
      <c r="R168" s="129"/>
      <c r="S168" s="129"/>
      <c r="T168" s="129"/>
    </row>
    <row r="169" spans="1:20" s="314" customFormat="1" ht="18" customHeight="1" x14ac:dyDescent="0.25">
      <c r="A169" s="259"/>
      <c r="B169" s="352"/>
      <c r="C169" s="352"/>
      <c r="D169" s="315" t="s">
        <v>343</v>
      </c>
      <c r="E169" s="246">
        <f>1.75+2+1.75+2</f>
        <v>7.5</v>
      </c>
      <c r="F169" s="246" t="s">
        <v>18</v>
      </c>
      <c r="G169" s="246">
        <v>2.1</v>
      </c>
      <c r="H169" s="246">
        <f t="shared" ref="H169:H173" si="24">PRODUCT(E169,F169,G169,)</f>
        <v>15.75</v>
      </c>
      <c r="I169" s="246">
        <f t="shared" ref="I169:I174" si="25">E169*H169</f>
        <v>118.125</v>
      </c>
      <c r="J169" s="247"/>
      <c r="K169" s="246">
        <f t="shared" ref="K169:K174" si="26">H169</f>
        <v>15.75</v>
      </c>
      <c r="L169" s="23"/>
      <c r="O169" s="129"/>
      <c r="P169" s="129"/>
      <c r="Q169" s="129"/>
      <c r="R169" s="129"/>
      <c r="S169" s="129"/>
      <c r="T169" s="129"/>
    </row>
    <row r="170" spans="1:20" s="314" customFormat="1" ht="18" customHeight="1" x14ac:dyDescent="0.25">
      <c r="A170" s="259"/>
      <c r="B170" s="352"/>
      <c r="C170" s="352"/>
      <c r="D170" s="315" t="s">
        <v>344</v>
      </c>
      <c r="E170" s="246">
        <v>2.9</v>
      </c>
      <c r="F170" s="246" t="s">
        <v>18</v>
      </c>
      <c r="G170" s="246">
        <v>1.8</v>
      </c>
      <c r="H170" s="246">
        <f t="shared" si="24"/>
        <v>5.22</v>
      </c>
      <c r="I170" s="246">
        <f t="shared" si="25"/>
        <v>15.137999999999998</v>
      </c>
      <c r="J170" s="247"/>
      <c r="K170" s="246">
        <f t="shared" si="26"/>
        <v>5.22</v>
      </c>
      <c r="L170" s="23"/>
      <c r="O170" s="129"/>
      <c r="P170" s="129"/>
      <c r="Q170" s="129"/>
      <c r="R170" s="129"/>
      <c r="S170" s="129"/>
      <c r="T170" s="129"/>
    </row>
    <row r="171" spans="1:20" s="314" customFormat="1" ht="18" customHeight="1" x14ac:dyDescent="0.25">
      <c r="A171" s="259"/>
      <c r="B171" s="352"/>
      <c r="C171" s="352"/>
      <c r="D171" s="315" t="s">
        <v>345</v>
      </c>
      <c r="E171" s="246">
        <f>2.6+2+1.75+2.7</f>
        <v>9.0500000000000007</v>
      </c>
      <c r="F171" s="246" t="s">
        <v>18</v>
      </c>
      <c r="G171" s="246">
        <v>2.1</v>
      </c>
      <c r="H171" s="246">
        <f t="shared" si="24"/>
        <v>19.005000000000003</v>
      </c>
      <c r="I171" s="246">
        <f t="shared" si="25"/>
        <v>171.99525000000003</v>
      </c>
      <c r="J171" s="247"/>
      <c r="K171" s="246">
        <f t="shared" si="26"/>
        <v>19.005000000000003</v>
      </c>
      <c r="L171" s="23"/>
      <c r="O171" s="129"/>
      <c r="P171" s="129"/>
      <c r="Q171" s="129"/>
      <c r="R171" s="129"/>
      <c r="S171" s="129"/>
      <c r="T171" s="129"/>
    </row>
    <row r="172" spans="1:20" s="314" customFormat="1" ht="18" customHeight="1" x14ac:dyDescent="0.25">
      <c r="A172" s="259"/>
      <c r="B172" s="352"/>
      <c r="C172" s="352"/>
      <c r="D172" s="315" t="s">
        <v>346</v>
      </c>
      <c r="E172" s="246">
        <v>2.9</v>
      </c>
      <c r="F172" s="246" t="s">
        <v>18</v>
      </c>
      <c r="G172" s="246">
        <v>1.8</v>
      </c>
      <c r="H172" s="246">
        <f t="shared" si="24"/>
        <v>5.22</v>
      </c>
      <c r="I172" s="246">
        <f t="shared" si="25"/>
        <v>15.137999999999998</v>
      </c>
      <c r="J172" s="247"/>
      <c r="K172" s="246">
        <f t="shared" si="26"/>
        <v>5.22</v>
      </c>
      <c r="L172" s="23"/>
      <c r="O172" s="129"/>
      <c r="P172" s="129"/>
      <c r="Q172" s="129"/>
      <c r="R172" s="129"/>
      <c r="S172" s="129"/>
      <c r="T172" s="129"/>
    </row>
    <row r="173" spans="1:20" s="314" customFormat="1" ht="18" customHeight="1" x14ac:dyDescent="0.25">
      <c r="A173" s="259"/>
      <c r="B173" s="352"/>
      <c r="C173" s="352"/>
      <c r="D173" s="315" t="s">
        <v>347</v>
      </c>
      <c r="E173" s="246">
        <f>2.6+2+1.75+2.7</f>
        <v>9.0500000000000007</v>
      </c>
      <c r="F173" s="246" t="s">
        <v>18</v>
      </c>
      <c r="G173" s="246">
        <v>2.1</v>
      </c>
      <c r="H173" s="246">
        <f t="shared" si="24"/>
        <v>19.005000000000003</v>
      </c>
      <c r="I173" s="246">
        <f t="shared" si="25"/>
        <v>171.99525000000003</v>
      </c>
      <c r="J173" s="247"/>
      <c r="K173" s="246">
        <f t="shared" si="26"/>
        <v>19.005000000000003</v>
      </c>
      <c r="L173" s="23"/>
      <c r="O173" s="129"/>
      <c r="P173" s="129"/>
      <c r="Q173" s="129"/>
      <c r="R173" s="129"/>
      <c r="S173" s="129"/>
      <c r="T173" s="129"/>
    </row>
    <row r="174" spans="1:20" s="314" customFormat="1" ht="18" customHeight="1" x14ac:dyDescent="0.25">
      <c r="A174" s="259"/>
      <c r="B174" s="352"/>
      <c r="C174" s="352"/>
      <c r="D174" s="315" t="s">
        <v>348</v>
      </c>
      <c r="E174" s="246">
        <v>0</v>
      </c>
      <c r="F174" s="246"/>
      <c r="G174" s="246">
        <v>0</v>
      </c>
      <c r="H174" s="246">
        <v>3</v>
      </c>
      <c r="I174" s="246">
        <f t="shared" si="25"/>
        <v>0</v>
      </c>
      <c r="J174" s="247"/>
      <c r="K174" s="246">
        <f t="shared" si="26"/>
        <v>3</v>
      </c>
      <c r="L174" s="23"/>
      <c r="O174" s="129"/>
      <c r="P174" s="129"/>
      <c r="Q174" s="129"/>
      <c r="R174" s="129"/>
      <c r="S174" s="129"/>
      <c r="T174" s="129"/>
    </row>
    <row r="175" spans="1:20" s="314" customFormat="1" ht="18" customHeight="1" x14ac:dyDescent="0.25">
      <c r="A175" s="259"/>
      <c r="B175" s="352"/>
      <c r="C175" s="352"/>
      <c r="D175" s="315"/>
      <c r="E175" s="246"/>
      <c r="F175" s="246"/>
      <c r="G175" s="246"/>
      <c r="H175" s="246"/>
      <c r="I175" s="246"/>
      <c r="J175" s="247"/>
      <c r="K175" s="534">
        <f>SUM(K168:K174)</f>
        <v>69.2</v>
      </c>
      <c r="L175" s="23"/>
      <c r="O175" s="129"/>
      <c r="P175" s="129"/>
      <c r="Q175" s="129"/>
      <c r="R175" s="129"/>
      <c r="S175" s="129"/>
      <c r="T175" s="129"/>
    </row>
    <row r="176" spans="1:20" s="263" customFormat="1" ht="36" x14ac:dyDescent="0.25">
      <c r="A176" s="259"/>
      <c r="B176" s="531" t="s">
        <v>80</v>
      </c>
      <c r="C176" s="531"/>
      <c r="D176" s="532"/>
      <c r="E176" s="533"/>
      <c r="F176" s="533"/>
      <c r="G176" s="533"/>
      <c r="H176" s="533"/>
      <c r="I176" s="533"/>
      <c r="J176" s="533"/>
      <c r="K176" s="533"/>
      <c r="L176" s="23"/>
    </row>
    <row r="177" spans="1:12" ht="54" x14ac:dyDescent="0.25">
      <c r="A177" s="259"/>
      <c r="B177" s="536" t="str">
        <f>'Planila Orçamentária'!C42</f>
        <v>Luminária de sobrepor para lâmpada fluorescente com proteção em policarbonato de 62,5x62,5cm</v>
      </c>
      <c r="C177" s="537" t="s">
        <v>267</v>
      </c>
      <c r="D177" s="538"/>
      <c r="E177" s="246"/>
      <c r="F177" s="246"/>
      <c r="G177" s="246"/>
      <c r="H177" s="246"/>
      <c r="I177" s="246"/>
      <c r="J177" s="247"/>
      <c r="K177" s="534"/>
    </row>
    <row r="178" spans="1:12" s="314" customFormat="1" ht="18" x14ac:dyDescent="0.25">
      <c r="A178" s="259"/>
      <c r="B178" s="352"/>
      <c r="C178" s="352"/>
      <c r="D178" s="315" t="s">
        <v>342</v>
      </c>
      <c r="E178" s="246"/>
      <c r="F178" s="246"/>
      <c r="G178" s="246">
        <v>16.670000000000002</v>
      </c>
      <c r="H178" s="246"/>
      <c r="I178" s="246">
        <v>19.61</v>
      </c>
      <c r="J178" s="247">
        <v>1</v>
      </c>
      <c r="K178" s="246">
        <f>J178</f>
        <v>1</v>
      </c>
      <c r="L178" s="23"/>
    </row>
    <row r="179" spans="1:12" s="314" customFormat="1" ht="18" x14ac:dyDescent="0.25">
      <c r="A179" s="259"/>
      <c r="B179" s="352"/>
      <c r="C179" s="352"/>
      <c r="D179" s="315" t="s">
        <v>343</v>
      </c>
      <c r="E179" s="246"/>
      <c r="F179" s="246"/>
      <c r="G179" s="246">
        <v>21.87</v>
      </c>
      <c r="H179" s="246"/>
      <c r="I179" s="246">
        <v>29.43</v>
      </c>
      <c r="J179" s="247">
        <v>1</v>
      </c>
      <c r="K179" s="246">
        <f t="shared" ref="K179:K184" si="27">J179</f>
        <v>1</v>
      </c>
      <c r="L179" s="23"/>
    </row>
    <row r="180" spans="1:12" s="314" customFormat="1" ht="18" x14ac:dyDescent="0.25">
      <c r="A180" s="259"/>
      <c r="B180" s="352"/>
      <c r="C180" s="352"/>
      <c r="D180" s="315" t="s">
        <v>344</v>
      </c>
      <c r="E180" s="246"/>
      <c r="F180" s="246"/>
      <c r="G180" s="246">
        <v>5.54</v>
      </c>
      <c r="H180" s="246"/>
      <c r="I180" s="246">
        <v>1.98</v>
      </c>
      <c r="J180" s="247">
        <v>1</v>
      </c>
      <c r="K180" s="246">
        <f t="shared" si="27"/>
        <v>1</v>
      </c>
      <c r="L180" s="23"/>
    </row>
    <row r="181" spans="1:12" s="314" customFormat="1" ht="18" x14ac:dyDescent="0.25">
      <c r="A181" s="259"/>
      <c r="B181" s="352"/>
      <c r="C181" s="352"/>
      <c r="D181" s="315" t="s">
        <v>345</v>
      </c>
      <c r="E181" s="246"/>
      <c r="F181" s="246"/>
      <c r="G181" s="246">
        <v>5.69</v>
      </c>
      <c r="H181" s="246"/>
      <c r="I181" s="246">
        <v>2.5099999999999998</v>
      </c>
      <c r="J181" s="247">
        <v>0</v>
      </c>
      <c r="K181" s="246">
        <f t="shared" si="27"/>
        <v>0</v>
      </c>
      <c r="L181" s="23"/>
    </row>
    <row r="182" spans="1:12" s="314" customFormat="1" ht="17.25" customHeight="1" x14ac:dyDescent="0.25">
      <c r="A182" s="259"/>
      <c r="B182" s="352"/>
      <c r="C182" s="352"/>
      <c r="D182" s="315" t="s">
        <v>346</v>
      </c>
      <c r="E182" s="246"/>
      <c r="F182" s="246"/>
      <c r="G182" s="246">
        <v>13.679</v>
      </c>
      <c r="H182" s="246"/>
      <c r="I182" s="246">
        <v>9.83</v>
      </c>
      <c r="J182" s="247">
        <v>0</v>
      </c>
      <c r="K182" s="246">
        <f t="shared" si="27"/>
        <v>0</v>
      </c>
      <c r="L182" s="23"/>
    </row>
    <row r="183" spans="1:12" s="314" customFormat="1" ht="18" x14ac:dyDescent="0.25">
      <c r="A183" s="259"/>
      <c r="B183" s="352"/>
      <c r="C183" s="352"/>
      <c r="D183" s="315" t="s">
        <v>347</v>
      </c>
      <c r="E183" s="246"/>
      <c r="F183" s="246"/>
      <c r="G183" s="246">
        <v>15</v>
      </c>
      <c r="H183" s="246"/>
      <c r="I183" s="246">
        <v>13.76</v>
      </c>
      <c r="J183" s="247">
        <v>0</v>
      </c>
      <c r="K183" s="246">
        <f t="shared" si="27"/>
        <v>0</v>
      </c>
      <c r="L183" s="23"/>
    </row>
    <row r="184" spans="1:12" s="314" customFormat="1" ht="18" x14ac:dyDescent="0.25">
      <c r="A184" s="259"/>
      <c r="B184" s="352"/>
      <c r="C184" s="352"/>
      <c r="D184" s="315" t="s">
        <v>348</v>
      </c>
      <c r="E184" s="246"/>
      <c r="F184" s="246"/>
      <c r="G184" s="246">
        <v>8.25</v>
      </c>
      <c r="H184" s="246"/>
      <c r="I184" s="246">
        <v>4.2</v>
      </c>
      <c r="J184" s="247">
        <v>0</v>
      </c>
      <c r="K184" s="246">
        <f t="shared" si="27"/>
        <v>0</v>
      </c>
      <c r="L184" s="23"/>
    </row>
    <row r="185" spans="1:12" s="314" customFormat="1" ht="18" x14ac:dyDescent="0.25">
      <c r="A185" s="259"/>
      <c r="B185" s="352"/>
      <c r="C185" s="352"/>
      <c r="D185" s="315"/>
      <c r="E185" s="246"/>
      <c r="F185" s="246"/>
      <c r="G185" s="246"/>
      <c r="H185" s="246"/>
      <c r="I185" s="246"/>
      <c r="J185" s="247"/>
      <c r="K185" s="534">
        <f>SUM(K178:K184)</f>
        <v>3</v>
      </c>
      <c r="L185" s="23"/>
    </row>
    <row r="186" spans="1:12" s="314" customFormat="1" ht="18" x14ac:dyDescent="0.25">
      <c r="A186" s="259"/>
      <c r="B186" s="535" t="str">
        <f>'Planila Orçamentária'!C43</f>
        <v>TOMADA DUPLA</v>
      </c>
      <c r="C186" s="352"/>
      <c r="D186" s="315"/>
      <c r="E186" s="246"/>
      <c r="F186" s="246"/>
      <c r="G186" s="246"/>
      <c r="H186" s="246"/>
      <c r="I186" s="246"/>
      <c r="J186" s="247"/>
      <c r="K186" s="534"/>
      <c r="L186" s="23"/>
    </row>
    <row r="187" spans="1:12" s="314" customFormat="1" ht="18" x14ac:dyDescent="0.25">
      <c r="A187" s="259"/>
      <c r="B187" s="352"/>
      <c r="C187" s="352"/>
      <c r="D187" s="315" t="s">
        <v>342</v>
      </c>
      <c r="E187" s="246"/>
      <c r="F187" s="246"/>
      <c r="G187" s="246">
        <v>16.670000000000002</v>
      </c>
      <c r="H187" s="246"/>
      <c r="I187" s="246">
        <v>19.61</v>
      </c>
      <c r="J187" s="247">
        <v>2</v>
      </c>
      <c r="K187" s="246">
        <f>J187</f>
        <v>2</v>
      </c>
      <c r="L187" s="23"/>
    </row>
    <row r="188" spans="1:12" s="314" customFormat="1" ht="18" x14ac:dyDescent="0.25">
      <c r="A188" s="259"/>
      <c r="B188" s="352"/>
      <c r="C188" s="352"/>
      <c r="D188" s="315" t="s">
        <v>343</v>
      </c>
      <c r="E188" s="246"/>
      <c r="F188" s="246"/>
      <c r="G188" s="246">
        <v>21.87</v>
      </c>
      <c r="H188" s="246"/>
      <c r="I188" s="246">
        <v>29.43</v>
      </c>
      <c r="J188" s="247">
        <v>3</v>
      </c>
      <c r="K188" s="246">
        <f t="shared" ref="K188:K193" si="28">J188</f>
        <v>3</v>
      </c>
      <c r="L188" s="23"/>
    </row>
    <row r="189" spans="1:12" s="314" customFormat="1" ht="18" x14ac:dyDescent="0.25">
      <c r="A189" s="259"/>
      <c r="B189" s="352"/>
      <c r="C189" s="352"/>
      <c r="D189" s="315" t="s">
        <v>344</v>
      </c>
      <c r="E189" s="246"/>
      <c r="F189" s="246"/>
      <c r="G189" s="246">
        <v>5.54</v>
      </c>
      <c r="H189" s="246"/>
      <c r="I189" s="246">
        <v>1.98</v>
      </c>
      <c r="J189" s="247">
        <v>4</v>
      </c>
      <c r="K189" s="246">
        <f t="shared" si="28"/>
        <v>4</v>
      </c>
      <c r="L189" s="23"/>
    </row>
    <row r="190" spans="1:12" s="314" customFormat="1" ht="18" x14ac:dyDescent="0.25">
      <c r="A190" s="259"/>
      <c r="B190" s="352"/>
      <c r="C190" s="352"/>
      <c r="D190" s="315" t="s">
        <v>345</v>
      </c>
      <c r="E190" s="246"/>
      <c r="F190" s="246"/>
      <c r="G190" s="246">
        <v>5.69</v>
      </c>
      <c r="H190" s="246"/>
      <c r="I190" s="246">
        <v>2.5099999999999998</v>
      </c>
      <c r="J190" s="247">
        <v>1</v>
      </c>
      <c r="K190" s="246">
        <f t="shared" si="28"/>
        <v>1</v>
      </c>
      <c r="L190" s="23"/>
    </row>
    <row r="191" spans="1:12" s="314" customFormat="1" ht="18" x14ac:dyDescent="0.25">
      <c r="A191" s="259"/>
      <c r="B191" s="352"/>
      <c r="C191" s="352"/>
      <c r="D191" s="315" t="s">
        <v>346</v>
      </c>
      <c r="E191" s="246"/>
      <c r="F191" s="246"/>
      <c r="G191" s="246">
        <v>13.679</v>
      </c>
      <c r="H191" s="246"/>
      <c r="I191" s="246">
        <v>9.83</v>
      </c>
      <c r="J191" s="247">
        <v>1</v>
      </c>
      <c r="K191" s="246">
        <f t="shared" si="28"/>
        <v>1</v>
      </c>
      <c r="L191" s="23"/>
    </row>
    <row r="192" spans="1:12" s="314" customFormat="1" ht="18" x14ac:dyDescent="0.25">
      <c r="A192" s="259"/>
      <c r="B192" s="352"/>
      <c r="C192" s="352"/>
      <c r="D192" s="315" t="s">
        <v>347</v>
      </c>
      <c r="E192" s="246"/>
      <c r="F192" s="246"/>
      <c r="G192" s="246">
        <v>15</v>
      </c>
      <c r="H192" s="246"/>
      <c r="I192" s="246">
        <v>13.76</v>
      </c>
      <c r="J192" s="247">
        <v>2</v>
      </c>
      <c r="K192" s="246">
        <f t="shared" si="28"/>
        <v>2</v>
      </c>
      <c r="L192" s="23"/>
    </row>
    <row r="193" spans="1:12" s="314" customFormat="1" ht="18" x14ac:dyDescent="0.25">
      <c r="A193" s="259"/>
      <c r="B193" s="352"/>
      <c r="C193" s="352"/>
      <c r="D193" s="315" t="s">
        <v>348</v>
      </c>
      <c r="E193" s="246"/>
      <c r="F193" s="246"/>
      <c r="G193" s="246">
        <v>8.25</v>
      </c>
      <c r="H193" s="246"/>
      <c r="I193" s="246">
        <v>4.2</v>
      </c>
      <c r="J193" s="247">
        <v>2</v>
      </c>
      <c r="K193" s="246">
        <f t="shared" si="28"/>
        <v>2</v>
      </c>
      <c r="L193" s="23"/>
    </row>
    <row r="194" spans="1:12" s="314" customFormat="1" ht="18" x14ac:dyDescent="0.25">
      <c r="A194" s="259"/>
      <c r="B194" s="352"/>
      <c r="C194" s="352"/>
      <c r="D194" s="315"/>
      <c r="E194" s="246"/>
      <c r="F194" s="246"/>
      <c r="G194" s="246"/>
      <c r="H194" s="246"/>
      <c r="I194" s="246"/>
      <c r="J194" s="247"/>
      <c r="K194" s="534">
        <f>SUM(K187:K193)</f>
        <v>15</v>
      </c>
      <c r="L194" s="23"/>
    </row>
    <row r="195" spans="1:12" s="314" customFormat="1" ht="18" x14ac:dyDescent="0.25">
      <c r="A195" s="259"/>
      <c r="B195" s="535" t="str">
        <f>'Planila Orçamentária'!C44</f>
        <v>INTERRUPTOR</v>
      </c>
      <c r="C195" s="352"/>
      <c r="D195" s="315"/>
      <c r="E195" s="246"/>
      <c r="F195" s="246"/>
      <c r="G195" s="246"/>
      <c r="H195" s="246"/>
      <c r="I195" s="246"/>
      <c r="J195" s="247"/>
      <c r="K195" s="534"/>
      <c r="L195" s="23"/>
    </row>
    <row r="196" spans="1:12" s="314" customFormat="1" ht="18" x14ac:dyDescent="0.25">
      <c r="A196" s="259"/>
      <c r="B196" s="352"/>
      <c r="C196" s="352"/>
      <c r="D196" s="315" t="s">
        <v>342</v>
      </c>
      <c r="E196" s="246"/>
      <c r="F196" s="246"/>
      <c r="G196" s="246">
        <v>16.670000000000002</v>
      </c>
      <c r="H196" s="246"/>
      <c r="I196" s="246">
        <v>19.61</v>
      </c>
      <c r="J196" s="247"/>
      <c r="K196" s="246">
        <f>J196</f>
        <v>0</v>
      </c>
      <c r="L196" s="23"/>
    </row>
    <row r="197" spans="1:12" s="314" customFormat="1" ht="18" x14ac:dyDescent="0.25">
      <c r="A197" s="259"/>
      <c r="B197" s="352"/>
      <c r="C197" s="352"/>
      <c r="D197" s="315" t="s">
        <v>343</v>
      </c>
      <c r="E197" s="246"/>
      <c r="F197" s="246"/>
      <c r="G197" s="246">
        <v>21.87</v>
      </c>
      <c r="H197" s="246"/>
      <c r="I197" s="246">
        <v>29.43</v>
      </c>
      <c r="J197" s="247">
        <v>3</v>
      </c>
      <c r="K197" s="246">
        <f t="shared" ref="K197:K202" si="29">J197</f>
        <v>3</v>
      </c>
      <c r="L197" s="23"/>
    </row>
    <row r="198" spans="1:12" s="314" customFormat="1" ht="18" x14ac:dyDescent="0.25">
      <c r="A198" s="259"/>
      <c r="B198" s="352"/>
      <c r="C198" s="352"/>
      <c r="D198" s="315" t="s">
        <v>344</v>
      </c>
      <c r="E198" s="246"/>
      <c r="F198" s="246"/>
      <c r="G198" s="246">
        <v>5.54</v>
      </c>
      <c r="H198" s="246"/>
      <c r="I198" s="246">
        <v>1.98</v>
      </c>
      <c r="J198" s="247"/>
      <c r="K198" s="246">
        <f t="shared" si="29"/>
        <v>0</v>
      </c>
      <c r="L198" s="23"/>
    </row>
    <row r="199" spans="1:12" s="314" customFormat="1" ht="18" x14ac:dyDescent="0.25">
      <c r="A199" s="259"/>
      <c r="B199" s="352"/>
      <c r="C199" s="352"/>
      <c r="D199" s="315" t="s">
        <v>345</v>
      </c>
      <c r="E199" s="246"/>
      <c r="F199" s="246"/>
      <c r="G199" s="246">
        <v>5.69</v>
      </c>
      <c r="H199" s="246"/>
      <c r="I199" s="246">
        <v>2.5099999999999998</v>
      </c>
      <c r="J199" s="247"/>
      <c r="K199" s="246">
        <f t="shared" si="29"/>
        <v>0</v>
      </c>
      <c r="L199" s="23"/>
    </row>
    <row r="200" spans="1:12" s="314" customFormat="1" ht="18" x14ac:dyDescent="0.25">
      <c r="A200" s="259"/>
      <c r="B200" s="352"/>
      <c r="C200" s="352"/>
      <c r="D200" s="315" t="s">
        <v>346</v>
      </c>
      <c r="E200" s="246"/>
      <c r="F200" s="246"/>
      <c r="G200" s="246">
        <v>13.679</v>
      </c>
      <c r="H200" s="246"/>
      <c r="I200" s="246">
        <v>9.83</v>
      </c>
      <c r="J200" s="247"/>
      <c r="K200" s="246">
        <f t="shared" si="29"/>
        <v>0</v>
      </c>
      <c r="L200" s="23"/>
    </row>
    <row r="201" spans="1:12" s="314" customFormat="1" ht="18" x14ac:dyDescent="0.25">
      <c r="A201" s="259"/>
      <c r="B201" s="352"/>
      <c r="C201" s="352"/>
      <c r="D201" s="315" t="s">
        <v>347</v>
      </c>
      <c r="E201" s="246"/>
      <c r="F201" s="246"/>
      <c r="G201" s="246">
        <v>15</v>
      </c>
      <c r="H201" s="246"/>
      <c r="I201" s="246">
        <v>13.76</v>
      </c>
      <c r="J201" s="247">
        <v>1</v>
      </c>
      <c r="K201" s="246">
        <f t="shared" si="29"/>
        <v>1</v>
      </c>
      <c r="L201" s="23"/>
    </row>
    <row r="202" spans="1:12" s="314" customFormat="1" ht="18" x14ac:dyDescent="0.25">
      <c r="A202" s="259"/>
      <c r="B202" s="352"/>
      <c r="C202" s="352"/>
      <c r="D202" s="315" t="s">
        <v>348</v>
      </c>
      <c r="E202" s="246"/>
      <c r="F202" s="246"/>
      <c r="G202" s="246">
        <v>8.25</v>
      </c>
      <c r="H202" s="246"/>
      <c r="I202" s="246">
        <v>4.2</v>
      </c>
      <c r="J202" s="247"/>
      <c r="K202" s="246">
        <f t="shared" si="29"/>
        <v>0</v>
      </c>
      <c r="L202" s="23"/>
    </row>
    <row r="203" spans="1:12" s="314" customFormat="1" ht="18" x14ac:dyDescent="0.25">
      <c r="A203" s="259"/>
      <c r="B203" s="352"/>
      <c r="C203" s="352"/>
      <c r="D203" s="315"/>
      <c r="E203" s="246"/>
      <c r="F203" s="246"/>
      <c r="G203" s="246"/>
      <c r="H203" s="246"/>
      <c r="I203" s="246"/>
      <c r="J203" s="247"/>
      <c r="K203" s="534">
        <f>SUM(K196:K202)</f>
        <v>4</v>
      </c>
      <c r="L203" s="23"/>
    </row>
    <row r="204" spans="1:12" ht="36" x14ac:dyDescent="0.25">
      <c r="A204" s="259"/>
      <c r="B204" s="531" t="s">
        <v>95</v>
      </c>
      <c r="C204" s="531"/>
      <c r="D204" s="532"/>
      <c r="E204" s="533"/>
      <c r="F204" s="533"/>
      <c r="G204" s="533"/>
      <c r="H204" s="533"/>
      <c r="I204" s="533"/>
      <c r="J204" s="533"/>
      <c r="K204" s="533"/>
    </row>
    <row r="205" spans="1:12" s="258" customFormat="1" ht="18" x14ac:dyDescent="0.25">
      <c r="A205" s="259"/>
      <c r="B205" s="536" t="str">
        <f>'Planila Orçamentária'!C46</f>
        <v>CHUVEIRO PLÁSTICO (INSTALADO)</v>
      </c>
      <c r="C205" s="537" t="s">
        <v>53</v>
      </c>
      <c r="D205" s="538"/>
      <c r="E205" s="246"/>
      <c r="F205" s="246"/>
      <c r="G205" s="246"/>
      <c r="H205" s="246"/>
      <c r="I205" s="246"/>
      <c r="J205" s="247"/>
      <c r="K205" s="534"/>
      <c r="L205" s="23"/>
    </row>
    <row r="206" spans="1:12" s="258" customFormat="1" ht="18" x14ac:dyDescent="0.25">
      <c r="A206" s="259"/>
      <c r="B206" s="352"/>
      <c r="C206" s="352"/>
      <c r="D206" s="315" t="s">
        <v>342</v>
      </c>
      <c r="E206" s="246"/>
      <c r="F206" s="246"/>
      <c r="G206" s="246">
        <v>16.670000000000002</v>
      </c>
      <c r="H206" s="246"/>
      <c r="I206" s="246">
        <v>19.61</v>
      </c>
      <c r="J206" s="247">
        <v>0</v>
      </c>
      <c r="K206" s="246">
        <f>J206</f>
        <v>0</v>
      </c>
      <c r="L206" s="23"/>
    </row>
    <row r="207" spans="1:12" s="258" customFormat="1" ht="18" x14ac:dyDescent="0.25">
      <c r="A207" s="259"/>
      <c r="B207" s="352"/>
      <c r="C207" s="352"/>
      <c r="D207" s="315" t="s">
        <v>343</v>
      </c>
      <c r="E207" s="246"/>
      <c r="F207" s="246"/>
      <c r="G207" s="246">
        <v>21.87</v>
      </c>
      <c r="H207" s="246"/>
      <c r="I207" s="246">
        <v>29.43</v>
      </c>
      <c r="J207" s="247">
        <v>0</v>
      </c>
      <c r="K207" s="246">
        <f t="shared" ref="K207:K212" si="30">J207</f>
        <v>0</v>
      </c>
      <c r="L207" s="23"/>
    </row>
    <row r="208" spans="1:12" s="258" customFormat="1" ht="18" x14ac:dyDescent="0.25">
      <c r="A208" s="259"/>
      <c r="B208" s="352"/>
      <c r="C208" s="352"/>
      <c r="D208" s="315" t="s">
        <v>344</v>
      </c>
      <c r="E208" s="246"/>
      <c r="F208" s="246"/>
      <c r="G208" s="246">
        <v>5.54</v>
      </c>
      <c r="H208" s="246"/>
      <c r="I208" s="246">
        <v>1.98</v>
      </c>
      <c r="J208" s="247">
        <v>0</v>
      </c>
      <c r="K208" s="246">
        <f t="shared" si="30"/>
        <v>0</v>
      </c>
      <c r="L208" s="23"/>
    </row>
    <row r="209" spans="1:12" s="258" customFormat="1" ht="18" x14ac:dyDescent="0.25">
      <c r="A209" s="259"/>
      <c r="B209" s="352"/>
      <c r="C209" s="352"/>
      <c r="D209" s="315" t="s">
        <v>345</v>
      </c>
      <c r="E209" s="246"/>
      <c r="F209" s="246"/>
      <c r="G209" s="246">
        <v>5.69</v>
      </c>
      <c r="H209" s="246"/>
      <c r="I209" s="246">
        <v>2.5099999999999998</v>
      </c>
      <c r="J209" s="247">
        <v>0</v>
      </c>
      <c r="K209" s="246">
        <f t="shared" si="30"/>
        <v>0</v>
      </c>
      <c r="L209" s="23"/>
    </row>
    <row r="210" spans="1:12" s="258" customFormat="1" ht="24" customHeight="1" x14ac:dyDescent="0.25">
      <c r="A210" s="259"/>
      <c r="B210" s="352"/>
      <c r="C210" s="352"/>
      <c r="D210" s="315" t="s">
        <v>346</v>
      </c>
      <c r="E210" s="246"/>
      <c r="F210" s="246"/>
      <c r="G210" s="246">
        <v>13.679</v>
      </c>
      <c r="H210" s="246"/>
      <c r="I210" s="246">
        <v>9.83</v>
      </c>
      <c r="J210" s="247">
        <v>1</v>
      </c>
      <c r="K210" s="246">
        <f t="shared" si="30"/>
        <v>1</v>
      </c>
      <c r="L210" s="23"/>
    </row>
    <row r="211" spans="1:12" s="258" customFormat="1" ht="18" x14ac:dyDescent="0.25">
      <c r="A211" s="259"/>
      <c r="B211" s="352"/>
      <c r="C211" s="352"/>
      <c r="D211" s="315" t="s">
        <v>347</v>
      </c>
      <c r="E211" s="246"/>
      <c r="F211" s="246"/>
      <c r="G211" s="246">
        <v>15</v>
      </c>
      <c r="H211" s="246"/>
      <c r="I211" s="246">
        <v>13.76</v>
      </c>
      <c r="J211" s="247">
        <v>1</v>
      </c>
      <c r="K211" s="246">
        <f t="shared" si="30"/>
        <v>1</v>
      </c>
      <c r="L211" s="23"/>
    </row>
    <row r="212" spans="1:12" s="258" customFormat="1" ht="18" x14ac:dyDescent="0.25">
      <c r="A212" s="259"/>
      <c r="B212" s="352"/>
      <c r="C212" s="352"/>
      <c r="D212" s="315" t="s">
        <v>348</v>
      </c>
      <c r="E212" s="246"/>
      <c r="F212" s="246"/>
      <c r="G212" s="246">
        <v>8.25</v>
      </c>
      <c r="H212" s="246"/>
      <c r="I212" s="246">
        <v>4.2</v>
      </c>
      <c r="J212" s="247">
        <v>1</v>
      </c>
      <c r="K212" s="246">
        <f t="shared" si="30"/>
        <v>1</v>
      </c>
      <c r="L212" s="23"/>
    </row>
    <row r="213" spans="1:12" s="258" customFormat="1" ht="18" x14ac:dyDescent="0.25">
      <c r="A213" s="259"/>
      <c r="B213" s="352"/>
      <c r="C213" s="352"/>
      <c r="D213" s="315"/>
      <c r="E213" s="246"/>
      <c r="F213" s="246"/>
      <c r="G213" s="246"/>
      <c r="H213" s="246"/>
      <c r="I213" s="246"/>
      <c r="J213" s="247">
        <v>0</v>
      </c>
      <c r="K213" s="534">
        <f>SUM(K206:K212)</f>
        <v>3</v>
      </c>
      <c r="L213" s="23"/>
    </row>
    <row r="214" spans="1:12" s="258" customFormat="1" ht="18" x14ac:dyDescent="0.25">
      <c r="A214" s="259"/>
      <c r="B214" s="535" t="str">
        <f>'Planila Orçamentária'!C47</f>
        <v>PORTA PAPEL METÁLICO</v>
      </c>
      <c r="C214" s="352" t="s">
        <v>103</v>
      </c>
      <c r="D214" s="315"/>
      <c r="E214" s="246"/>
      <c r="F214" s="246"/>
      <c r="G214" s="246"/>
      <c r="H214" s="246"/>
      <c r="I214" s="246"/>
      <c r="J214" s="247"/>
      <c r="K214" s="534"/>
      <c r="L214" s="23"/>
    </row>
    <row r="215" spans="1:12" s="258" customFormat="1" ht="18" x14ac:dyDescent="0.25">
      <c r="A215" s="259"/>
      <c r="B215" s="352"/>
      <c r="C215" s="352"/>
      <c r="D215" s="315" t="s">
        <v>342</v>
      </c>
      <c r="E215" s="246"/>
      <c r="F215" s="246"/>
      <c r="G215" s="246">
        <v>16.670000000000002</v>
      </c>
      <c r="H215" s="246"/>
      <c r="I215" s="246">
        <v>19.61</v>
      </c>
      <c r="J215" s="247">
        <v>0</v>
      </c>
      <c r="K215" s="246">
        <f>J215</f>
        <v>0</v>
      </c>
      <c r="L215" s="23"/>
    </row>
    <row r="216" spans="1:12" s="258" customFormat="1" ht="18" x14ac:dyDescent="0.25">
      <c r="A216" s="259"/>
      <c r="B216" s="352"/>
      <c r="C216" s="352"/>
      <c r="D216" s="315" t="s">
        <v>343</v>
      </c>
      <c r="E216" s="246"/>
      <c r="F216" s="246"/>
      <c r="G216" s="246">
        <v>21.87</v>
      </c>
      <c r="H216" s="246"/>
      <c r="I216" s="246">
        <v>29.43</v>
      </c>
      <c r="J216" s="247">
        <v>0</v>
      </c>
      <c r="K216" s="246">
        <f t="shared" ref="K216:K221" si="31">J216</f>
        <v>0</v>
      </c>
      <c r="L216" s="23"/>
    </row>
    <row r="217" spans="1:12" s="258" customFormat="1" ht="18" x14ac:dyDescent="0.25">
      <c r="A217" s="259"/>
      <c r="B217" s="352"/>
      <c r="C217" s="352"/>
      <c r="D217" s="315" t="s">
        <v>344</v>
      </c>
      <c r="E217" s="246"/>
      <c r="F217" s="246"/>
      <c r="G217" s="246">
        <v>5.54</v>
      </c>
      <c r="H217" s="246"/>
      <c r="I217" s="246">
        <v>1.98</v>
      </c>
      <c r="J217" s="247">
        <v>0</v>
      </c>
      <c r="K217" s="246">
        <f t="shared" si="31"/>
        <v>0</v>
      </c>
      <c r="L217" s="23"/>
    </row>
    <row r="218" spans="1:12" s="258" customFormat="1" ht="18" x14ac:dyDescent="0.25">
      <c r="A218" s="259"/>
      <c r="B218" s="352"/>
      <c r="C218" s="352"/>
      <c r="D218" s="315" t="s">
        <v>345</v>
      </c>
      <c r="E218" s="246"/>
      <c r="F218" s="246"/>
      <c r="G218" s="246">
        <v>5.69</v>
      </c>
      <c r="H218" s="246"/>
      <c r="I218" s="246">
        <v>2.5099999999999998</v>
      </c>
      <c r="J218" s="247">
        <v>1</v>
      </c>
      <c r="K218" s="246">
        <f t="shared" si="31"/>
        <v>1</v>
      </c>
      <c r="L218" s="23"/>
    </row>
    <row r="219" spans="1:12" s="258" customFormat="1" ht="21" customHeight="1" x14ac:dyDescent="0.25">
      <c r="A219" s="259"/>
      <c r="B219" s="352"/>
      <c r="C219" s="352"/>
      <c r="D219" s="315" t="s">
        <v>346</v>
      </c>
      <c r="E219" s="246"/>
      <c r="F219" s="246"/>
      <c r="G219" s="246">
        <v>13.679</v>
      </c>
      <c r="H219" s="246"/>
      <c r="I219" s="246">
        <v>9.83</v>
      </c>
      <c r="J219" s="247">
        <v>1</v>
      </c>
      <c r="K219" s="246">
        <f t="shared" si="31"/>
        <v>1</v>
      </c>
      <c r="L219" s="23"/>
    </row>
    <row r="220" spans="1:12" s="258" customFormat="1" ht="18" x14ac:dyDescent="0.25">
      <c r="A220" s="259"/>
      <c r="B220" s="352"/>
      <c r="C220" s="352"/>
      <c r="D220" s="315" t="s">
        <v>347</v>
      </c>
      <c r="E220" s="246"/>
      <c r="F220" s="246"/>
      <c r="G220" s="246">
        <v>15</v>
      </c>
      <c r="H220" s="246"/>
      <c r="I220" s="246">
        <v>13.76</v>
      </c>
      <c r="J220" s="247">
        <v>1</v>
      </c>
      <c r="K220" s="246">
        <f t="shared" si="31"/>
        <v>1</v>
      </c>
      <c r="L220" s="23"/>
    </row>
    <row r="221" spans="1:12" s="258" customFormat="1" ht="18" x14ac:dyDescent="0.25">
      <c r="A221" s="259"/>
      <c r="B221" s="352"/>
      <c r="C221" s="352"/>
      <c r="D221" s="315" t="s">
        <v>348</v>
      </c>
      <c r="E221" s="246"/>
      <c r="F221" s="246"/>
      <c r="G221" s="246">
        <v>8.25</v>
      </c>
      <c r="H221" s="246"/>
      <c r="I221" s="246">
        <v>4.2</v>
      </c>
      <c r="J221" s="247">
        <v>0</v>
      </c>
      <c r="K221" s="246">
        <f t="shared" si="31"/>
        <v>0</v>
      </c>
      <c r="L221" s="23"/>
    </row>
    <row r="222" spans="1:12" s="258" customFormat="1" ht="18" x14ac:dyDescent="0.25">
      <c r="A222" s="259"/>
      <c r="B222" s="352"/>
      <c r="C222" s="352"/>
      <c r="D222" s="315"/>
      <c r="E222" s="246"/>
      <c r="F222" s="246"/>
      <c r="G222" s="246"/>
      <c r="H222" s="246"/>
      <c r="I222" s="246"/>
      <c r="J222" s="247"/>
      <c r="K222" s="534">
        <f>SUM(K215:K221)</f>
        <v>3</v>
      </c>
      <c r="L222" s="23"/>
    </row>
    <row r="223" spans="1:12" s="258" customFormat="1" ht="36" x14ac:dyDescent="0.25">
      <c r="A223" s="259"/>
      <c r="B223" s="535" t="str">
        <f>'Planila Orçamentária'!C48</f>
        <v>PORTA TOALHA DE PAPEL - METALICO (INSTALADO)</v>
      </c>
      <c r="C223" s="352" t="s">
        <v>103</v>
      </c>
      <c r="D223" s="315"/>
      <c r="E223" s="246"/>
      <c r="F223" s="246"/>
      <c r="G223" s="246"/>
      <c r="H223" s="246"/>
      <c r="I223" s="246"/>
      <c r="J223" s="247"/>
      <c r="K223" s="534"/>
      <c r="L223" s="23"/>
    </row>
    <row r="224" spans="1:12" s="258" customFormat="1" ht="18" x14ac:dyDescent="0.25">
      <c r="A224" s="259"/>
      <c r="B224" s="352"/>
      <c r="C224" s="352"/>
      <c r="D224" s="315" t="s">
        <v>342</v>
      </c>
      <c r="E224" s="246"/>
      <c r="F224" s="246"/>
      <c r="G224" s="246">
        <v>16.670000000000002</v>
      </c>
      <c r="H224" s="246"/>
      <c r="I224" s="246">
        <v>19.61</v>
      </c>
      <c r="J224" s="247">
        <v>0</v>
      </c>
      <c r="K224" s="246">
        <f>J224</f>
        <v>0</v>
      </c>
      <c r="L224" s="23"/>
    </row>
    <row r="225" spans="1:12" s="258" customFormat="1" ht="18" x14ac:dyDescent="0.25">
      <c r="A225" s="259"/>
      <c r="B225" s="352"/>
      <c r="C225" s="352"/>
      <c r="D225" s="315" t="s">
        <v>343</v>
      </c>
      <c r="E225" s="246"/>
      <c r="F225" s="246"/>
      <c r="G225" s="246">
        <v>21.87</v>
      </c>
      <c r="H225" s="246"/>
      <c r="I225" s="246">
        <v>29.43</v>
      </c>
      <c r="J225" s="247">
        <v>0</v>
      </c>
      <c r="K225" s="246">
        <f t="shared" ref="K225:K230" si="32">J225</f>
        <v>0</v>
      </c>
      <c r="L225" s="23"/>
    </row>
    <row r="226" spans="1:12" s="258" customFormat="1" ht="18" x14ac:dyDescent="0.25">
      <c r="A226" s="259"/>
      <c r="B226" s="352"/>
      <c r="C226" s="352"/>
      <c r="D226" s="315" t="s">
        <v>344</v>
      </c>
      <c r="E226" s="246"/>
      <c r="F226" s="246"/>
      <c r="G226" s="246">
        <v>5.54</v>
      </c>
      <c r="H226" s="246"/>
      <c r="I226" s="246">
        <v>1.98</v>
      </c>
      <c r="J226" s="247">
        <v>0</v>
      </c>
      <c r="K226" s="246">
        <f t="shared" si="32"/>
        <v>0</v>
      </c>
      <c r="L226" s="23"/>
    </row>
    <row r="227" spans="1:12" s="258" customFormat="1" ht="18" x14ac:dyDescent="0.25">
      <c r="A227" s="259"/>
      <c r="B227" s="352"/>
      <c r="C227" s="352"/>
      <c r="D227" s="315" t="s">
        <v>345</v>
      </c>
      <c r="E227" s="246"/>
      <c r="F227" s="246"/>
      <c r="G227" s="246">
        <v>5.69</v>
      </c>
      <c r="H227" s="246"/>
      <c r="I227" s="246">
        <v>2.5099999999999998</v>
      </c>
      <c r="J227" s="247">
        <v>1</v>
      </c>
      <c r="K227" s="246">
        <f t="shared" si="32"/>
        <v>1</v>
      </c>
      <c r="L227" s="23"/>
    </row>
    <row r="228" spans="1:12" s="258" customFormat="1" ht="21" customHeight="1" x14ac:dyDescent="0.25">
      <c r="A228" s="259"/>
      <c r="B228" s="352"/>
      <c r="C228" s="352"/>
      <c r="D228" s="315" t="s">
        <v>346</v>
      </c>
      <c r="E228" s="246"/>
      <c r="F228" s="246"/>
      <c r="G228" s="246">
        <v>13.679</v>
      </c>
      <c r="H228" s="246"/>
      <c r="I228" s="246">
        <v>9.83</v>
      </c>
      <c r="J228" s="247">
        <v>1</v>
      </c>
      <c r="K228" s="246">
        <f t="shared" si="32"/>
        <v>1</v>
      </c>
      <c r="L228" s="23"/>
    </row>
    <row r="229" spans="1:12" s="258" customFormat="1" ht="18" x14ac:dyDescent="0.25">
      <c r="A229" s="259"/>
      <c r="B229" s="352"/>
      <c r="C229" s="352"/>
      <c r="D229" s="315" t="s">
        <v>347</v>
      </c>
      <c r="E229" s="246"/>
      <c r="F229" s="246"/>
      <c r="G229" s="246">
        <v>15</v>
      </c>
      <c r="H229" s="246"/>
      <c r="I229" s="246">
        <v>13.76</v>
      </c>
      <c r="J229" s="247">
        <v>1</v>
      </c>
      <c r="K229" s="246">
        <f t="shared" si="32"/>
        <v>1</v>
      </c>
      <c r="L229" s="23"/>
    </row>
    <row r="230" spans="1:12" s="258" customFormat="1" ht="18" x14ac:dyDescent="0.25">
      <c r="A230" s="259"/>
      <c r="B230" s="352"/>
      <c r="C230" s="352"/>
      <c r="D230" s="315" t="s">
        <v>348</v>
      </c>
      <c r="E230" s="246"/>
      <c r="F230" s="246"/>
      <c r="G230" s="246">
        <v>8.25</v>
      </c>
      <c r="H230" s="246"/>
      <c r="I230" s="246">
        <v>4.2</v>
      </c>
      <c r="J230" s="247">
        <v>0</v>
      </c>
      <c r="K230" s="246">
        <f t="shared" si="32"/>
        <v>0</v>
      </c>
      <c r="L230" s="23"/>
    </row>
    <row r="231" spans="1:12" s="258" customFormat="1" ht="18" x14ac:dyDescent="0.25">
      <c r="A231" s="259"/>
      <c r="B231" s="352"/>
      <c r="C231" s="352"/>
      <c r="D231" s="315"/>
      <c r="E231" s="246"/>
      <c r="F231" s="246"/>
      <c r="G231" s="246"/>
      <c r="H231" s="246"/>
      <c r="I231" s="246"/>
      <c r="J231" s="247"/>
      <c r="K231" s="534">
        <f>SUM(K224:K230)</f>
        <v>3</v>
      </c>
      <c r="L231" s="23"/>
    </row>
    <row r="232" spans="1:12" s="258" customFormat="1" ht="36" x14ac:dyDescent="0.25">
      <c r="A232" s="259"/>
      <c r="B232" s="535" t="str">
        <f>'Planila Orçamentária'!C49</f>
        <v>PORTA SABÃO LÍQUIDO DE VIDRO (INSTALADO)</v>
      </c>
      <c r="C232" s="352" t="s">
        <v>16</v>
      </c>
      <c r="D232" s="315"/>
      <c r="E232" s="246"/>
      <c r="F232" s="246"/>
      <c r="G232" s="246"/>
      <c r="H232" s="246"/>
      <c r="I232" s="246"/>
      <c r="J232" s="247"/>
      <c r="K232" s="534"/>
      <c r="L232" s="23"/>
    </row>
    <row r="233" spans="1:12" s="258" customFormat="1" ht="18" x14ac:dyDescent="0.25">
      <c r="A233" s="259"/>
      <c r="B233" s="352"/>
      <c r="C233" s="352"/>
      <c r="D233" s="315" t="s">
        <v>342</v>
      </c>
      <c r="E233" s="246"/>
      <c r="F233" s="246"/>
      <c r="G233" s="246">
        <v>16.670000000000002</v>
      </c>
      <c r="H233" s="246"/>
      <c r="I233" s="246">
        <v>19.61</v>
      </c>
      <c r="J233" s="247"/>
      <c r="K233" s="246">
        <f>J233</f>
        <v>0</v>
      </c>
      <c r="L233" s="23"/>
    </row>
    <row r="234" spans="1:12" s="258" customFormat="1" ht="18" x14ac:dyDescent="0.25">
      <c r="A234" s="259"/>
      <c r="B234" s="352"/>
      <c r="C234" s="352"/>
      <c r="D234" s="315" t="s">
        <v>343</v>
      </c>
      <c r="E234" s="246"/>
      <c r="F234" s="246"/>
      <c r="G234" s="246">
        <v>21.87</v>
      </c>
      <c r="H234" s="246"/>
      <c r="I234" s="246">
        <v>29.43</v>
      </c>
      <c r="J234" s="247"/>
      <c r="K234" s="246">
        <f t="shared" ref="K234:K239" si="33">J234</f>
        <v>0</v>
      </c>
      <c r="L234" s="23"/>
    </row>
    <row r="235" spans="1:12" s="258" customFormat="1" ht="18" x14ac:dyDescent="0.25">
      <c r="A235" s="259"/>
      <c r="B235" s="352"/>
      <c r="C235" s="352"/>
      <c r="D235" s="315" t="s">
        <v>344</v>
      </c>
      <c r="E235" s="246"/>
      <c r="F235" s="246"/>
      <c r="G235" s="246">
        <v>5.54</v>
      </c>
      <c r="H235" s="246"/>
      <c r="I235" s="246">
        <v>1.98</v>
      </c>
      <c r="J235" s="247"/>
      <c r="K235" s="246">
        <f t="shared" si="33"/>
        <v>0</v>
      </c>
      <c r="L235" s="23"/>
    </row>
    <row r="236" spans="1:12" s="258" customFormat="1" ht="18" x14ac:dyDescent="0.25">
      <c r="A236" s="259"/>
      <c r="B236" s="352"/>
      <c r="C236" s="352"/>
      <c r="D236" s="315" t="s">
        <v>345</v>
      </c>
      <c r="E236" s="246"/>
      <c r="F236" s="246"/>
      <c r="G236" s="246">
        <v>5.69</v>
      </c>
      <c r="H236" s="246"/>
      <c r="I236" s="246">
        <v>2.5099999999999998</v>
      </c>
      <c r="J236" s="247">
        <v>1</v>
      </c>
      <c r="K236" s="246">
        <f t="shared" si="33"/>
        <v>1</v>
      </c>
      <c r="L236" s="23"/>
    </row>
    <row r="237" spans="1:12" s="258" customFormat="1" ht="18" x14ac:dyDescent="0.25">
      <c r="A237" s="259"/>
      <c r="B237" s="352"/>
      <c r="C237" s="352"/>
      <c r="D237" s="315" t="s">
        <v>346</v>
      </c>
      <c r="E237" s="246"/>
      <c r="F237" s="246"/>
      <c r="G237" s="246">
        <v>13.679</v>
      </c>
      <c r="H237" s="246"/>
      <c r="I237" s="246">
        <v>9.83</v>
      </c>
      <c r="J237" s="247">
        <v>1</v>
      </c>
      <c r="K237" s="246">
        <f t="shared" si="33"/>
        <v>1</v>
      </c>
      <c r="L237" s="23"/>
    </row>
    <row r="238" spans="1:12" s="258" customFormat="1" ht="18" x14ac:dyDescent="0.25">
      <c r="A238" s="259"/>
      <c r="B238" s="352"/>
      <c r="C238" s="352"/>
      <c r="D238" s="315" t="s">
        <v>347</v>
      </c>
      <c r="E238" s="246"/>
      <c r="F238" s="246"/>
      <c r="G238" s="246">
        <v>15</v>
      </c>
      <c r="H238" s="246"/>
      <c r="I238" s="246">
        <v>13.76</v>
      </c>
      <c r="J238" s="247">
        <v>1</v>
      </c>
      <c r="K238" s="246">
        <f t="shared" si="33"/>
        <v>1</v>
      </c>
      <c r="L238" s="23"/>
    </row>
    <row r="239" spans="1:12" s="258" customFormat="1" ht="18" x14ac:dyDescent="0.25">
      <c r="A239" s="259"/>
      <c r="B239" s="352"/>
      <c r="C239" s="352"/>
      <c r="D239" s="315" t="s">
        <v>348</v>
      </c>
      <c r="E239" s="246"/>
      <c r="F239" s="246"/>
      <c r="G239" s="246">
        <v>8.25</v>
      </c>
      <c r="H239" s="246"/>
      <c r="I239" s="246">
        <v>4.2</v>
      </c>
      <c r="J239" s="247">
        <v>0</v>
      </c>
      <c r="K239" s="246">
        <f t="shared" si="33"/>
        <v>0</v>
      </c>
      <c r="L239" s="23"/>
    </row>
    <row r="240" spans="1:12" s="258" customFormat="1" ht="18" x14ac:dyDescent="0.25">
      <c r="A240" s="259"/>
      <c r="B240" s="352"/>
      <c r="C240" s="352"/>
      <c r="D240" s="315"/>
      <c r="E240" s="246"/>
      <c r="F240" s="246"/>
      <c r="G240" s="246"/>
      <c r="H240" s="246"/>
      <c r="I240" s="246"/>
      <c r="J240" s="247"/>
      <c r="K240" s="534">
        <f>SUM(K233:K239)</f>
        <v>3</v>
      </c>
      <c r="L240" s="23"/>
    </row>
    <row r="241" spans="1:12" s="258" customFormat="1" ht="72.75" customHeight="1" x14ac:dyDescent="0.25">
      <c r="A241" s="259"/>
      <c r="B241" s="535" t="str">
        <f>'Planila Orçamentária'!C50</f>
        <v>BANCADA DE MÁRMORE SINTÉTICO 120 X 60CM, COM CUBA INTEGRADA - FORNECIMENTO E INSTALAÇÃO</v>
      </c>
      <c r="C241" s="352" t="s">
        <v>54</v>
      </c>
      <c r="D241" s="315"/>
      <c r="E241" s="246"/>
      <c r="F241" s="246"/>
      <c r="G241" s="246"/>
      <c r="H241" s="246"/>
      <c r="I241" s="246"/>
      <c r="J241" s="247"/>
      <c r="K241" s="534"/>
      <c r="L241" s="23"/>
    </row>
    <row r="242" spans="1:12" s="258" customFormat="1" ht="18" x14ac:dyDescent="0.25">
      <c r="A242" s="259"/>
      <c r="B242" s="352"/>
      <c r="C242" s="352"/>
      <c r="D242" s="315" t="s">
        <v>342</v>
      </c>
      <c r="E242" s="246"/>
      <c r="F242" s="246"/>
      <c r="G242" s="246">
        <v>16.670000000000002</v>
      </c>
      <c r="H242" s="246"/>
      <c r="I242" s="246">
        <v>19.61</v>
      </c>
      <c r="J242" s="247"/>
      <c r="K242" s="246">
        <f>J242</f>
        <v>0</v>
      </c>
      <c r="L242" s="23"/>
    </row>
    <row r="243" spans="1:12" s="258" customFormat="1" ht="18" x14ac:dyDescent="0.25">
      <c r="A243" s="259"/>
      <c r="B243" s="352"/>
      <c r="C243" s="352"/>
      <c r="D243" s="315" t="s">
        <v>343</v>
      </c>
      <c r="E243" s="246"/>
      <c r="F243" s="246"/>
      <c r="G243" s="246">
        <v>21.87</v>
      </c>
      <c r="H243" s="246"/>
      <c r="I243" s="246">
        <v>29.43</v>
      </c>
      <c r="J243" s="247"/>
      <c r="K243" s="246">
        <f t="shared" ref="K243:K248" si="34">J243</f>
        <v>0</v>
      </c>
      <c r="L243" s="23"/>
    </row>
    <row r="244" spans="1:12" s="258" customFormat="1" ht="18" x14ac:dyDescent="0.25">
      <c r="A244" s="259"/>
      <c r="B244" s="352"/>
      <c r="C244" s="352"/>
      <c r="D244" s="315" t="s">
        <v>344</v>
      </c>
      <c r="E244" s="246"/>
      <c r="F244" s="246"/>
      <c r="G244" s="246">
        <v>5.54</v>
      </c>
      <c r="H244" s="246"/>
      <c r="I244" s="246">
        <v>1.98</v>
      </c>
      <c r="J244" s="247"/>
      <c r="K244" s="246">
        <f t="shared" si="34"/>
        <v>0</v>
      </c>
      <c r="L244" s="23"/>
    </row>
    <row r="245" spans="1:12" s="258" customFormat="1" ht="18" x14ac:dyDescent="0.25">
      <c r="A245" s="259"/>
      <c r="B245" s="352"/>
      <c r="C245" s="352"/>
      <c r="D245" s="315" t="s">
        <v>345</v>
      </c>
      <c r="E245" s="246"/>
      <c r="F245" s="246"/>
      <c r="G245" s="246">
        <v>5.69</v>
      </c>
      <c r="H245" s="246"/>
      <c r="I245" s="246">
        <v>2.5099999999999998</v>
      </c>
      <c r="J245" s="247"/>
      <c r="K245" s="246">
        <f t="shared" si="34"/>
        <v>0</v>
      </c>
      <c r="L245" s="23"/>
    </row>
    <row r="246" spans="1:12" s="258" customFormat="1" ht="18" x14ac:dyDescent="0.25">
      <c r="A246" s="259"/>
      <c r="B246" s="352"/>
      <c r="C246" s="352"/>
      <c r="D246" s="315" t="s">
        <v>346</v>
      </c>
      <c r="E246" s="246"/>
      <c r="F246" s="246"/>
      <c r="G246" s="246">
        <v>13.679</v>
      </c>
      <c r="H246" s="246"/>
      <c r="I246" s="246">
        <v>9.83</v>
      </c>
      <c r="J246" s="247"/>
      <c r="K246" s="246">
        <f t="shared" si="34"/>
        <v>0</v>
      </c>
      <c r="L246" s="23"/>
    </row>
    <row r="247" spans="1:12" s="258" customFormat="1" ht="18" x14ac:dyDescent="0.25">
      <c r="A247" s="259"/>
      <c r="B247" s="352"/>
      <c r="C247" s="352"/>
      <c r="D247" s="315" t="s">
        <v>347</v>
      </c>
      <c r="E247" s="246"/>
      <c r="F247" s="246"/>
      <c r="G247" s="246">
        <v>15</v>
      </c>
      <c r="H247" s="246"/>
      <c r="I247" s="246">
        <v>13.76</v>
      </c>
      <c r="J247" s="247"/>
      <c r="K247" s="246">
        <f t="shared" si="34"/>
        <v>0</v>
      </c>
      <c r="L247" s="23"/>
    </row>
    <row r="248" spans="1:12" s="258" customFormat="1" ht="18" x14ac:dyDescent="0.25">
      <c r="A248" s="259"/>
      <c r="B248" s="352"/>
      <c r="C248" s="352"/>
      <c r="D248" s="315" t="s">
        <v>348</v>
      </c>
      <c r="E248" s="246"/>
      <c r="F248" s="246"/>
      <c r="G248" s="246">
        <v>8.25</v>
      </c>
      <c r="H248" s="246"/>
      <c r="I248" s="246">
        <v>4.2</v>
      </c>
      <c r="J248" s="247">
        <v>1</v>
      </c>
      <c r="K248" s="246">
        <f t="shared" si="34"/>
        <v>1</v>
      </c>
      <c r="L248" s="23"/>
    </row>
    <row r="249" spans="1:12" s="258" customFormat="1" ht="18" x14ac:dyDescent="0.25">
      <c r="A249" s="259"/>
      <c r="B249" s="352"/>
      <c r="C249" s="352"/>
      <c r="D249" s="315"/>
      <c r="E249" s="246"/>
      <c r="F249" s="246"/>
      <c r="G249" s="246"/>
      <c r="H249" s="246"/>
      <c r="I249" s="246"/>
      <c r="J249" s="247"/>
      <c r="K249" s="534">
        <f>SUM(K242:K248)</f>
        <v>1</v>
      </c>
      <c r="L249" s="23"/>
    </row>
    <row r="250" spans="1:12" s="258" customFormat="1" ht="67.5" customHeight="1" x14ac:dyDescent="0.25">
      <c r="A250" s="259"/>
      <c r="B250" s="535" t="str">
        <f>'Planila Orçamentária'!C51</f>
        <v>LAVATÓRIO LOUÇA BRANCA SUSPENSO, 29,5 X 39CM OU EQUIVALENTE, PADRÃO POPULAR</v>
      </c>
      <c r="C250" s="352" t="s">
        <v>54</v>
      </c>
      <c r="D250" s="315"/>
      <c r="E250" s="246"/>
      <c r="F250" s="246"/>
      <c r="G250" s="246"/>
      <c r="H250" s="246"/>
      <c r="I250" s="246"/>
      <c r="J250" s="247"/>
      <c r="K250" s="534"/>
      <c r="L250" s="23"/>
    </row>
    <row r="251" spans="1:12" s="258" customFormat="1" ht="18" x14ac:dyDescent="0.25">
      <c r="A251" s="259"/>
      <c r="B251" s="352"/>
      <c r="C251" s="352"/>
      <c r="D251" s="315" t="s">
        <v>342</v>
      </c>
      <c r="E251" s="246"/>
      <c r="F251" s="246"/>
      <c r="G251" s="246">
        <v>16.670000000000002</v>
      </c>
      <c r="H251" s="246"/>
      <c r="I251" s="246">
        <v>19.61</v>
      </c>
      <c r="J251" s="247"/>
      <c r="K251" s="246">
        <f>J251</f>
        <v>0</v>
      </c>
      <c r="L251" s="23"/>
    </row>
    <row r="252" spans="1:12" s="258" customFormat="1" ht="18" x14ac:dyDescent="0.25">
      <c r="A252" s="259"/>
      <c r="B252" s="352"/>
      <c r="C252" s="352"/>
      <c r="D252" s="315" t="s">
        <v>343</v>
      </c>
      <c r="E252" s="246"/>
      <c r="F252" s="246"/>
      <c r="G252" s="246">
        <v>21.87</v>
      </c>
      <c r="H252" s="246"/>
      <c r="I252" s="246">
        <v>29.43</v>
      </c>
      <c r="J252" s="247">
        <v>1</v>
      </c>
      <c r="K252" s="246">
        <f t="shared" ref="K252:K257" si="35">J252</f>
        <v>1</v>
      </c>
      <c r="L252" s="23"/>
    </row>
    <row r="253" spans="1:12" s="258" customFormat="1" ht="18" x14ac:dyDescent="0.25">
      <c r="A253" s="259"/>
      <c r="B253" s="352"/>
      <c r="C253" s="352"/>
      <c r="D253" s="315" t="s">
        <v>344</v>
      </c>
      <c r="E253" s="246"/>
      <c r="F253" s="246"/>
      <c r="G253" s="246">
        <v>5.54</v>
      </c>
      <c r="H253" s="246"/>
      <c r="I253" s="246">
        <v>1.98</v>
      </c>
      <c r="J253" s="247">
        <v>1</v>
      </c>
      <c r="K253" s="246">
        <f t="shared" si="35"/>
        <v>1</v>
      </c>
      <c r="L253" s="23"/>
    </row>
    <row r="254" spans="1:12" s="258" customFormat="1" ht="18" x14ac:dyDescent="0.25">
      <c r="A254" s="259"/>
      <c r="B254" s="352"/>
      <c r="C254" s="352"/>
      <c r="D254" s="315" t="s">
        <v>345</v>
      </c>
      <c r="E254" s="246"/>
      <c r="F254" s="246"/>
      <c r="G254" s="246">
        <v>5.69</v>
      </c>
      <c r="H254" s="246"/>
      <c r="I254" s="246">
        <v>2.5099999999999998</v>
      </c>
      <c r="J254" s="247"/>
      <c r="K254" s="246">
        <f t="shared" si="35"/>
        <v>0</v>
      </c>
      <c r="L254" s="23"/>
    </row>
    <row r="255" spans="1:12" s="258" customFormat="1" ht="18" x14ac:dyDescent="0.25">
      <c r="A255" s="259"/>
      <c r="B255" s="352"/>
      <c r="C255" s="352"/>
      <c r="D255" s="315" t="s">
        <v>346</v>
      </c>
      <c r="E255" s="246"/>
      <c r="F255" s="246"/>
      <c r="G255" s="246">
        <v>13.679</v>
      </c>
      <c r="H255" s="246"/>
      <c r="I255" s="246">
        <v>9.83</v>
      </c>
      <c r="J255" s="247"/>
      <c r="K255" s="246">
        <f t="shared" si="35"/>
        <v>0</v>
      </c>
      <c r="L255" s="23"/>
    </row>
    <row r="256" spans="1:12" s="258" customFormat="1" ht="18" x14ac:dyDescent="0.25">
      <c r="A256" s="259"/>
      <c r="B256" s="352"/>
      <c r="C256" s="352"/>
      <c r="D256" s="315" t="s">
        <v>347</v>
      </c>
      <c r="E256" s="246"/>
      <c r="F256" s="246"/>
      <c r="G256" s="246">
        <v>15</v>
      </c>
      <c r="H256" s="246"/>
      <c r="I256" s="246">
        <v>13.76</v>
      </c>
      <c r="J256" s="247"/>
      <c r="K256" s="246">
        <f t="shared" si="35"/>
        <v>0</v>
      </c>
      <c r="L256" s="23"/>
    </row>
    <row r="257" spans="1:12" s="258" customFormat="1" ht="18" x14ac:dyDescent="0.25">
      <c r="A257" s="259"/>
      <c r="B257" s="352"/>
      <c r="C257" s="352"/>
      <c r="D257" s="315" t="s">
        <v>348</v>
      </c>
      <c r="E257" s="246"/>
      <c r="F257" s="246"/>
      <c r="G257" s="246">
        <v>8.25</v>
      </c>
      <c r="H257" s="246"/>
      <c r="I257" s="246">
        <v>4.2</v>
      </c>
      <c r="J257" s="247">
        <v>0</v>
      </c>
      <c r="K257" s="246">
        <f t="shared" si="35"/>
        <v>0</v>
      </c>
      <c r="L257" s="23"/>
    </row>
    <row r="258" spans="1:12" s="258" customFormat="1" ht="18" x14ac:dyDescent="0.25">
      <c r="A258" s="259"/>
      <c r="B258" s="352"/>
      <c r="C258" s="352"/>
      <c r="D258" s="315"/>
      <c r="E258" s="246"/>
      <c r="F258" s="246"/>
      <c r="G258" s="246"/>
      <c r="H258" s="246"/>
      <c r="I258" s="246"/>
      <c r="J258" s="247"/>
      <c r="K258" s="534">
        <f>SUM(K251:K257)</f>
        <v>2</v>
      </c>
      <c r="L258" s="23"/>
    </row>
    <row r="259" spans="1:12" s="258" customFormat="1" ht="75" customHeight="1" x14ac:dyDescent="0.25">
      <c r="A259" s="259"/>
      <c r="B259" s="535" t="str">
        <f>'Planila Orçamentária'!C52</f>
        <v>VASO SANITÁRIO SIFONADO COM CAIXA ACOPLADA LOUÇA BRANCA - PADRÃO MÉDIO</v>
      </c>
      <c r="C259" s="352" t="s">
        <v>103</v>
      </c>
      <c r="D259" s="315"/>
      <c r="E259" s="246"/>
      <c r="F259" s="246"/>
      <c r="G259" s="246"/>
      <c r="H259" s="246"/>
      <c r="I259" s="246"/>
      <c r="J259" s="247"/>
      <c r="K259" s="534"/>
      <c r="L259" s="23"/>
    </row>
    <row r="260" spans="1:12" s="258" customFormat="1" ht="18" x14ac:dyDescent="0.25">
      <c r="A260" s="259"/>
      <c r="B260" s="352"/>
      <c r="C260" s="352"/>
      <c r="D260" s="315" t="s">
        <v>342</v>
      </c>
      <c r="E260" s="246"/>
      <c r="F260" s="246"/>
      <c r="G260" s="246">
        <v>16.670000000000002</v>
      </c>
      <c r="H260" s="246"/>
      <c r="I260" s="246">
        <v>19.61</v>
      </c>
      <c r="J260" s="247"/>
      <c r="K260" s="246">
        <f>J260</f>
        <v>0</v>
      </c>
      <c r="L260" s="23"/>
    </row>
    <row r="261" spans="1:12" s="258" customFormat="1" ht="18" x14ac:dyDescent="0.25">
      <c r="A261" s="259"/>
      <c r="B261" s="352"/>
      <c r="C261" s="352"/>
      <c r="D261" s="315" t="s">
        <v>343</v>
      </c>
      <c r="E261" s="246"/>
      <c r="F261" s="246"/>
      <c r="G261" s="246">
        <v>21.87</v>
      </c>
      <c r="H261" s="246"/>
      <c r="I261" s="246">
        <v>29.43</v>
      </c>
      <c r="J261" s="247"/>
      <c r="K261" s="246">
        <f t="shared" ref="K261:K266" si="36">J261</f>
        <v>0</v>
      </c>
      <c r="L261" s="23"/>
    </row>
    <row r="262" spans="1:12" s="258" customFormat="1" ht="18" x14ac:dyDescent="0.25">
      <c r="A262" s="259"/>
      <c r="B262" s="352"/>
      <c r="C262" s="352"/>
      <c r="D262" s="315" t="s">
        <v>344</v>
      </c>
      <c r="E262" s="246"/>
      <c r="F262" s="246"/>
      <c r="G262" s="246">
        <v>5.54</v>
      </c>
      <c r="H262" s="246"/>
      <c r="I262" s="246">
        <v>1.98</v>
      </c>
      <c r="J262" s="247"/>
      <c r="K262" s="246">
        <f t="shared" si="36"/>
        <v>0</v>
      </c>
      <c r="L262" s="23"/>
    </row>
    <row r="263" spans="1:12" s="258" customFormat="1" ht="18" x14ac:dyDescent="0.25">
      <c r="A263" s="259"/>
      <c r="B263" s="352"/>
      <c r="C263" s="352"/>
      <c r="D263" s="315" t="s">
        <v>345</v>
      </c>
      <c r="E263" s="246"/>
      <c r="F263" s="246"/>
      <c r="G263" s="246">
        <v>5.69</v>
      </c>
      <c r="H263" s="246"/>
      <c r="I263" s="246">
        <v>2.5099999999999998</v>
      </c>
      <c r="J263" s="247">
        <v>1</v>
      </c>
      <c r="K263" s="246">
        <f t="shared" si="36"/>
        <v>1</v>
      </c>
      <c r="L263" s="23"/>
    </row>
    <row r="264" spans="1:12" s="258" customFormat="1" ht="18" x14ac:dyDescent="0.25">
      <c r="A264" s="259"/>
      <c r="B264" s="352"/>
      <c r="C264" s="352"/>
      <c r="D264" s="315" t="s">
        <v>346</v>
      </c>
      <c r="E264" s="246"/>
      <c r="F264" s="246"/>
      <c r="G264" s="246">
        <v>13.679</v>
      </c>
      <c r="H264" s="246"/>
      <c r="I264" s="246">
        <v>9.83</v>
      </c>
      <c r="J264" s="247">
        <v>1</v>
      </c>
      <c r="K264" s="246">
        <f t="shared" si="36"/>
        <v>1</v>
      </c>
      <c r="L264" s="23"/>
    </row>
    <row r="265" spans="1:12" s="258" customFormat="1" ht="18" x14ac:dyDescent="0.25">
      <c r="A265" s="259"/>
      <c r="B265" s="352"/>
      <c r="C265" s="352"/>
      <c r="D265" s="315" t="s">
        <v>347</v>
      </c>
      <c r="E265" s="246"/>
      <c r="F265" s="246"/>
      <c r="G265" s="246">
        <v>15</v>
      </c>
      <c r="H265" s="246"/>
      <c r="I265" s="246">
        <v>13.76</v>
      </c>
      <c r="J265" s="247">
        <v>1</v>
      </c>
      <c r="K265" s="246">
        <f t="shared" si="36"/>
        <v>1</v>
      </c>
      <c r="L265" s="23"/>
    </row>
    <row r="266" spans="1:12" s="258" customFormat="1" ht="18" x14ac:dyDescent="0.25">
      <c r="A266" s="259"/>
      <c r="B266" s="352"/>
      <c r="C266" s="352"/>
      <c r="D266" s="315" t="s">
        <v>348</v>
      </c>
      <c r="E266" s="246"/>
      <c r="F266" s="246"/>
      <c r="G266" s="246">
        <v>8.25</v>
      </c>
      <c r="H266" s="246"/>
      <c r="I266" s="246">
        <v>4.2</v>
      </c>
      <c r="J266" s="247">
        <v>0</v>
      </c>
      <c r="K266" s="246">
        <f t="shared" si="36"/>
        <v>0</v>
      </c>
      <c r="L266" s="23"/>
    </row>
    <row r="267" spans="1:12" s="258" customFormat="1" ht="18" x14ac:dyDescent="0.25">
      <c r="A267" s="259"/>
      <c r="B267" s="352"/>
      <c r="C267" s="352"/>
      <c r="D267" s="315"/>
      <c r="E267" s="246"/>
      <c r="F267" s="246"/>
      <c r="G267" s="246"/>
      <c r="H267" s="246"/>
      <c r="I267" s="246"/>
      <c r="J267" s="247"/>
      <c r="K267" s="534">
        <f>SUM(K260:K266)</f>
        <v>3</v>
      </c>
      <c r="L267" s="23"/>
    </row>
    <row r="268" spans="1:12" s="258" customFormat="1" ht="72" customHeight="1" x14ac:dyDescent="0.25">
      <c r="A268" s="259"/>
      <c r="B268" s="535" t="str">
        <f>'Planila Orçamentária'!C53</f>
        <v>SIFÃO DO TIPO GARRAFA EM METAL CROMADO 1 X 1.1/2" - FORNECIMENTO E INSTALAÇÃO</v>
      </c>
      <c r="C268" s="352" t="s">
        <v>103</v>
      </c>
      <c r="D268" s="315"/>
      <c r="E268" s="246"/>
      <c r="F268" s="246"/>
      <c r="G268" s="246"/>
      <c r="H268" s="246"/>
      <c r="I268" s="246"/>
      <c r="J268" s="247"/>
      <c r="K268" s="534"/>
      <c r="L268" s="23"/>
    </row>
    <row r="269" spans="1:12" s="258" customFormat="1" ht="18" x14ac:dyDescent="0.25">
      <c r="A269" s="259"/>
      <c r="B269" s="352"/>
      <c r="C269" s="352"/>
      <c r="D269" s="315" t="s">
        <v>342</v>
      </c>
      <c r="E269" s="246"/>
      <c r="F269" s="246"/>
      <c r="G269" s="246">
        <v>16.670000000000002</v>
      </c>
      <c r="H269" s="246"/>
      <c r="I269" s="246">
        <v>19.61</v>
      </c>
      <c r="J269" s="247"/>
      <c r="K269" s="246">
        <f>J269</f>
        <v>0</v>
      </c>
      <c r="L269" s="23"/>
    </row>
    <row r="270" spans="1:12" s="258" customFormat="1" ht="18" x14ac:dyDescent="0.25">
      <c r="A270" s="259"/>
      <c r="B270" s="352"/>
      <c r="C270" s="352"/>
      <c r="D270" s="315" t="s">
        <v>343</v>
      </c>
      <c r="E270" s="246"/>
      <c r="F270" s="246"/>
      <c r="G270" s="246">
        <v>21.87</v>
      </c>
      <c r="H270" s="246"/>
      <c r="I270" s="246">
        <v>29.43</v>
      </c>
      <c r="J270" s="247"/>
      <c r="K270" s="246">
        <f t="shared" ref="K270:K275" si="37">J270</f>
        <v>0</v>
      </c>
      <c r="L270" s="23"/>
    </row>
    <row r="271" spans="1:12" s="258" customFormat="1" ht="18" x14ac:dyDescent="0.25">
      <c r="A271" s="259"/>
      <c r="B271" s="352"/>
      <c r="C271" s="352"/>
      <c r="D271" s="315" t="s">
        <v>344</v>
      </c>
      <c r="E271" s="246"/>
      <c r="F271" s="246"/>
      <c r="G271" s="246">
        <v>5.54</v>
      </c>
      <c r="H271" s="246"/>
      <c r="I271" s="246">
        <v>1.98</v>
      </c>
      <c r="J271" s="247"/>
      <c r="K271" s="246">
        <f t="shared" si="37"/>
        <v>0</v>
      </c>
      <c r="L271" s="23"/>
    </row>
    <row r="272" spans="1:12" s="258" customFormat="1" ht="18" x14ac:dyDescent="0.25">
      <c r="A272" s="259"/>
      <c r="B272" s="352"/>
      <c r="C272" s="352"/>
      <c r="D272" s="315" t="s">
        <v>345</v>
      </c>
      <c r="E272" s="246"/>
      <c r="F272" s="246"/>
      <c r="G272" s="246">
        <v>5.69</v>
      </c>
      <c r="H272" s="246"/>
      <c r="I272" s="246">
        <v>2.5099999999999998</v>
      </c>
      <c r="J272" s="247">
        <v>1</v>
      </c>
      <c r="K272" s="246">
        <f t="shared" si="37"/>
        <v>1</v>
      </c>
      <c r="L272" s="23"/>
    </row>
    <row r="273" spans="1:12" s="258" customFormat="1" ht="18" x14ac:dyDescent="0.25">
      <c r="A273" s="259"/>
      <c r="B273" s="352"/>
      <c r="C273" s="352"/>
      <c r="D273" s="315" t="s">
        <v>346</v>
      </c>
      <c r="E273" s="246"/>
      <c r="F273" s="246"/>
      <c r="G273" s="246">
        <v>13.679</v>
      </c>
      <c r="H273" s="246"/>
      <c r="I273" s="246">
        <v>9.83</v>
      </c>
      <c r="J273" s="247">
        <v>1</v>
      </c>
      <c r="K273" s="246">
        <f t="shared" si="37"/>
        <v>1</v>
      </c>
      <c r="L273" s="23"/>
    </row>
    <row r="274" spans="1:12" s="258" customFormat="1" ht="18" x14ac:dyDescent="0.25">
      <c r="A274" s="259"/>
      <c r="B274" s="352"/>
      <c r="C274" s="352"/>
      <c r="D274" s="315" t="s">
        <v>347</v>
      </c>
      <c r="E274" s="246"/>
      <c r="F274" s="246"/>
      <c r="G274" s="246">
        <v>15</v>
      </c>
      <c r="H274" s="246"/>
      <c r="I274" s="246">
        <v>13.76</v>
      </c>
      <c r="J274" s="247">
        <v>1</v>
      </c>
      <c r="K274" s="246">
        <f t="shared" si="37"/>
        <v>1</v>
      </c>
      <c r="L274" s="23"/>
    </row>
    <row r="275" spans="1:12" s="258" customFormat="1" ht="18" x14ac:dyDescent="0.25">
      <c r="A275" s="259"/>
      <c r="B275" s="352"/>
      <c r="C275" s="352"/>
      <c r="D275" s="315" t="s">
        <v>348</v>
      </c>
      <c r="E275" s="246"/>
      <c r="F275" s="246"/>
      <c r="G275" s="246">
        <v>8.25</v>
      </c>
      <c r="H275" s="246"/>
      <c r="I275" s="246">
        <v>4.2</v>
      </c>
      <c r="J275" s="247"/>
      <c r="K275" s="246">
        <f t="shared" si="37"/>
        <v>0</v>
      </c>
      <c r="L275" s="23"/>
    </row>
    <row r="276" spans="1:12" s="258" customFormat="1" ht="18" x14ac:dyDescent="0.25">
      <c r="A276" s="259"/>
      <c r="B276" s="352"/>
      <c r="C276" s="352"/>
      <c r="D276" s="315"/>
      <c r="E276" s="246"/>
      <c r="F276" s="246"/>
      <c r="G276" s="246"/>
      <c r="H276" s="246"/>
      <c r="I276" s="246"/>
      <c r="J276" s="247"/>
      <c r="K276" s="534">
        <f>SUM(K269:K275)</f>
        <v>3</v>
      </c>
      <c r="L276" s="23"/>
    </row>
    <row r="277" spans="1:12" ht="18" x14ac:dyDescent="0.25">
      <c r="A277" s="259"/>
      <c r="B277" s="531" t="s">
        <v>52</v>
      </c>
      <c r="C277" s="531"/>
      <c r="D277" s="532"/>
      <c r="E277" s="532"/>
      <c r="F277" s="531"/>
      <c r="G277" s="532"/>
      <c r="H277" s="533"/>
      <c r="I277" s="533"/>
      <c r="J277" s="533"/>
      <c r="K277" s="533"/>
    </row>
    <row r="278" spans="1:12" s="258" customFormat="1" ht="55.5" customHeight="1" x14ac:dyDescent="0.25">
      <c r="A278" s="259"/>
      <c r="B278" s="536" t="str">
        <f>'Planila Orçamentária'!C55</f>
        <v>APLICAÇÃO E LIXAMENTO DE MASSA LÁTEX EM TETO, DUAS DEMÃOS</v>
      </c>
      <c r="C278" s="537" t="s">
        <v>16</v>
      </c>
      <c r="D278" s="538"/>
      <c r="E278" s="246"/>
      <c r="F278" s="246"/>
      <c r="G278" s="246"/>
      <c r="H278" s="246"/>
      <c r="I278" s="246"/>
      <c r="J278" s="247"/>
      <c r="K278" s="534"/>
      <c r="L278" s="23"/>
    </row>
    <row r="279" spans="1:12" s="258" customFormat="1" ht="18" x14ac:dyDescent="0.25">
      <c r="A279" s="259"/>
      <c r="B279" s="352"/>
      <c r="C279" s="352"/>
      <c r="D279" s="315" t="s">
        <v>342</v>
      </c>
      <c r="E279" s="246"/>
      <c r="F279" s="246"/>
      <c r="G279" s="246">
        <v>16.670000000000002</v>
      </c>
      <c r="H279" s="246">
        <v>3</v>
      </c>
      <c r="I279" s="246">
        <v>12.92</v>
      </c>
      <c r="J279" s="247"/>
      <c r="K279" s="246">
        <f>I279</f>
        <v>12.92</v>
      </c>
      <c r="L279" s="23"/>
    </row>
    <row r="280" spans="1:12" s="258" customFormat="1" ht="18" x14ac:dyDescent="0.25">
      <c r="A280" s="259"/>
      <c r="B280" s="352"/>
      <c r="C280" s="352"/>
      <c r="D280" s="315" t="s">
        <v>343</v>
      </c>
      <c r="E280" s="246"/>
      <c r="F280" s="246"/>
      <c r="G280" s="246">
        <v>21.87</v>
      </c>
      <c r="H280" s="246">
        <v>3</v>
      </c>
      <c r="I280" s="246">
        <v>3.4</v>
      </c>
      <c r="J280" s="247"/>
      <c r="K280" s="246">
        <f t="shared" ref="K280:K285" si="38">I280</f>
        <v>3.4</v>
      </c>
      <c r="L280" s="23"/>
    </row>
    <row r="281" spans="1:12" s="258" customFormat="1" ht="18" x14ac:dyDescent="0.25">
      <c r="A281" s="259"/>
      <c r="B281" s="352"/>
      <c r="C281" s="352"/>
      <c r="D281" s="315" t="s">
        <v>344</v>
      </c>
      <c r="E281" s="246"/>
      <c r="F281" s="246"/>
      <c r="G281" s="246">
        <v>5.54</v>
      </c>
      <c r="H281" s="246">
        <v>3</v>
      </c>
      <c r="I281" s="246">
        <v>19.53</v>
      </c>
      <c r="J281" s="247"/>
      <c r="K281" s="246">
        <f t="shared" si="38"/>
        <v>19.53</v>
      </c>
      <c r="L281" s="23"/>
    </row>
    <row r="282" spans="1:12" s="258" customFormat="1" ht="18" x14ac:dyDescent="0.25">
      <c r="A282" s="259"/>
      <c r="B282" s="352"/>
      <c r="C282" s="352"/>
      <c r="D282" s="315" t="s">
        <v>345</v>
      </c>
      <c r="E282" s="246"/>
      <c r="F282" s="246"/>
      <c r="G282" s="246">
        <v>5.69</v>
      </c>
      <c r="H282" s="246">
        <v>3</v>
      </c>
      <c r="I282" s="246">
        <v>4.88</v>
      </c>
      <c r="J282" s="247"/>
      <c r="K282" s="246">
        <f t="shared" si="38"/>
        <v>4.88</v>
      </c>
      <c r="L282" s="23"/>
    </row>
    <row r="283" spans="1:12" s="258" customFormat="1" ht="18" x14ac:dyDescent="0.25">
      <c r="A283" s="259"/>
      <c r="B283" s="352"/>
      <c r="C283" s="352"/>
      <c r="D283" s="315" t="s">
        <v>346</v>
      </c>
      <c r="E283" s="246"/>
      <c r="F283" s="246"/>
      <c r="G283" s="246">
        <v>13.679</v>
      </c>
      <c r="H283" s="246">
        <v>3</v>
      </c>
      <c r="I283" s="246">
        <v>19.53</v>
      </c>
      <c r="J283" s="247"/>
      <c r="K283" s="246">
        <f t="shared" si="38"/>
        <v>19.53</v>
      </c>
      <c r="L283" s="23"/>
    </row>
    <row r="284" spans="1:12" s="258" customFormat="1" ht="18" x14ac:dyDescent="0.25">
      <c r="A284" s="259"/>
      <c r="B284" s="352"/>
      <c r="C284" s="352"/>
      <c r="D284" s="315" t="s">
        <v>347</v>
      </c>
      <c r="E284" s="246"/>
      <c r="F284" s="246"/>
      <c r="G284" s="246">
        <v>15</v>
      </c>
      <c r="H284" s="246">
        <v>3</v>
      </c>
      <c r="I284" s="246">
        <v>4.88</v>
      </c>
      <c r="J284" s="247"/>
      <c r="K284" s="246">
        <f t="shared" si="38"/>
        <v>4.88</v>
      </c>
      <c r="L284" s="23"/>
    </row>
    <row r="285" spans="1:12" s="258" customFormat="1" ht="18" x14ac:dyDescent="0.25">
      <c r="A285" s="259"/>
      <c r="B285" s="352"/>
      <c r="C285" s="352"/>
      <c r="D285" s="315" t="s">
        <v>348</v>
      </c>
      <c r="E285" s="246"/>
      <c r="F285" s="246"/>
      <c r="G285" s="246">
        <v>8.25</v>
      </c>
      <c r="H285" s="246">
        <v>3</v>
      </c>
      <c r="I285" s="246">
        <v>15.6</v>
      </c>
      <c r="J285" s="247"/>
      <c r="K285" s="246">
        <f t="shared" si="38"/>
        <v>15.6</v>
      </c>
      <c r="L285" s="23"/>
    </row>
    <row r="286" spans="1:12" s="258" customFormat="1" ht="18" x14ac:dyDescent="0.25">
      <c r="A286" s="259"/>
      <c r="B286" s="352"/>
      <c r="C286" s="352"/>
      <c r="D286" s="315"/>
      <c r="E286" s="246"/>
      <c r="F286" s="246"/>
      <c r="G286" s="246"/>
      <c r="H286" s="246"/>
      <c r="I286" s="246"/>
      <c r="J286" s="247"/>
      <c r="K286" s="534">
        <f>SUM(K279:K285)</f>
        <v>80.739999999999995</v>
      </c>
      <c r="L286" s="23"/>
    </row>
    <row r="287" spans="1:12" s="258" customFormat="1" ht="69" customHeight="1" x14ac:dyDescent="0.25">
      <c r="A287" s="259"/>
      <c r="B287" s="535" t="str">
        <f>'Planila Orçamentária'!C56</f>
        <v>APLICAÇÃO MANUAL DE PINTURA COM TINTA LÁTEX PVA EM TETO, DUAS DEMÃOS</v>
      </c>
      <c r="C287" s="352" t="s">
        <v>16</v>
      </c>
      <c r="D287" s="315"/>
      <c r="E287" s="246"/>
      <c r="F287" s="246"/>
      <c r="G287" s="246"/>
      <c r="H287" s="246"/>
      <c r="I287" s="246"/>
      <c r="J287" s="247"/>
      <c r="K287" s="534"/>
      <c r="L287" s="23"/>
    </row>
    <row r="288" spans="1:12" s="258" customFormat="1" ht="18" x14ac:dyDescent="0.25">
      <c r="A288" s="259"/>
      <c r="B288" s="352"/>
      <c r="C288" s="352"/>
      <c r="D288" s="315" t="s">
        <v>342</v>
      </c>
      <c r="E288" s="246"/>
      <c r="F288" s="246"/>
      <c r="G288" s="246">
        <v>16.670000000000002</v>
      </c>
      <c r="H288" s="246">
        <v>3</v>
      </c>
      <c r="I288" s="246">
        <v>12.92</v>
      </c>
      <c r="J288" s="247"/>
      <c r="K288" s="246">
        <f>I288</f>
        <v>12.92</v>
      </c>
      <c r="L288" s="23"/>
    </row>
    <row r="289" spans="1:12" s="258" customFormat="1" ht="18" x14ac:dyDescent="0.25">
      <c r="A289" s="259"/>
      <c r="B289" s="352"/>
      <c r="C289" s="352"/>
      <c r="D289" s="315" t="s">
        <v>343</v>
      </c>
      <c r="E289" s="246"/>
      <c r="F289" s="246"/>
      <c r="G289" s="246">
        <v>21.87</v>
      </c>
      <c r="H289" s="246">
        <v>3</v>
      </c>
      <c r="I289" s="246">
        <v>3.4</v>
      </c>
      <c r="J289" s="247"/>
      <c r="K289" s="246">
        <f t="shared" ref="K289:K294" si="39">I289</f>
        <v>3.4</v>
      </c>
      <c r="L289" s="23"/>
    </row>
    <row r="290" spans="1:12" s="258" customFormat="1" ht="18" x14ac:dyDescent="0.25">
      <c r="A290" s="259"/>
      <c r="B290" s="352"/>
      <c r="C290" s="352"/>
      <c r="D290" s="315" t="s">
        <v>344</v>
      </c>
      <c r="E290" s="246"/>
      <c r="F290" s="246"/>
      <c r="G290" s="246">
        <v>5.54</v>
      </c>
      <c r="H290" s="246">
        <v>3</v>
      </c>
      <c r="I290" s="246">
        <v>19.53</v>
      </c>
      <c r="J290" s="247"/>
      <c r="K290" s="246">
        <f t="shared" si="39"/>
        <v>19.53</v>
      </c>
      <c r="L290" s="23"/>
    </row>
    <row r="291" spans="1:12" s="258" customFormat="1" ht="18" x14ac:dyDescent="0.25">
      <c r="A291" s="259"/>
      <c r="B291" s="352"/>
      <c r="C291" s="352"/>
      <c r="D291" s="315" t="s">
        <v>345</v>
      </c>
      <c r="E291" s="246"/>
      <c r="F291" s="246"/>
      <c r="G291" s="246">
        <v>5.69</v>
      </c>
      <c r="H291" s="246">
        <v>3</v>
      </c>
      <c r="I291" s="246">
        <v>4.88</v>
      </c>
      <c r="J291" s="247"/>
      <c r="K291" s="246">
        <f t="shared" si="39"/>
        <v>4.88</v>
      </c>
      <c r="L291" s="23"/>
    </row>
    <row r="292" spans="1:12" s="258" customFormat="1" ht="18" x14ac:dyDescent="0.25">
      <c r="A292" s="259"/>
      <c r="B292" s="352"/>
      <c r="C292" s="352"/>
      <c r="D292" s="315" t="s">
        <v>346</v>
      </c>
      <c r="E292" s="246"/>
      <c r="F292" s="246"/>
      <c r="G292" s="246">
        <v>13.679</v>
      </c>
      <c r="H292" s="246">
        <v>3</v>
      </c>
      <c r="I292" s="246">
        <v>19.53</v>
      </c>
      <c r="J292" s="247"/>
      <c r="K292" s="246">
        <f t="shared" si="39"/>
        <v>19.53</v>
      </c>
      <c r="L292" s="23"/>
    </row>
    <row r="293" spans="1:12" s="258" customFormat="1" ht="18" x14ac:dyDescent="0.25">
      <c r="A293" s="259"/>
      <c r="B293" s="352"/>
      <c r="C293" s="352"/>
      <c r="D293" s="315" t="s">
        <v>347</v>
      </c>
      <c r="E293" s="246"/>
      <c r="F293" s="246"/>
      <c r="G293" s="246">
        <v>15</v>
      </c>
      <c r="H293" s="246">
        <v>3</v>
      </c>
      <c r="I293" s="246">
        <v>4.88</v>
      </c>
      <c r="J293" s="247"/>
      <c r="K293" s="246">
        <f t="shared" si="39"/>
        <v>4.88</v>
      </c>
      <c r="L293" s="23"/>
    </row>
    <row r="294" spans="1:12" s="258" customFormat="1" ht="18" x14ac:dyDescent="0.25">
      <c r="A294" s="259"/>
      <c r="B294" s="352"/>
      <c r="C294" s="352"/>
      <c r="D294" s="315" t="s">
        <v>348</v>
      </c>
      <c r="E294" s="246"/>
      <c r="F294" s="246"/>
      <c r="G294" s="246">
        <v>8.25</v>
      </c>
      <c r="H294" s="246">
        <v>3</v>
      </c>
      <c r="I294" s="246">
        <v>15.6</v>
      </c>
      <c r="J294" s="247"/>
      <c r="K294" s="246">
        <f t="shared" si="39"/>
        <v>15.6</v>
      </c>
      <c r="L294" s="23"/>
    </row>
    <row r="295" spans="1:12" s="258" customFormat="1" ht="18" x14ac:dyDescent="0.25">
      <c r="A295" s="259"/>
      <c r="B295" s="352"/>
      <c r="C295" s="352"/>
      <c r="D295" s="315"/>
      <c r="E295" s="246"/>
      <c r="F295" s="246"/>
      <c r="G295" s="246"/>
      <c r="H295" s="246"/>
      <c r="I295" s="246"/>
      <c r="J295" s="247"/>
      <c r="K295" s="534">
        <f>I295+SUM(K288:K294)</f>
        <v>80.739999999999995</v>
      </c>
      <c r="L295" s="23"/>
    </row>
    <row r="296" spans="1:12" s="258" customFormat="1" ht="54" x14ac:dyDescent="0.25">
      <c r="A296" s="259"/>
      <c r="B296" s="535" t="str">
        <f>'Planila Orçamentária'!C57</f>
        <v>APLICAÇÃO DE FUNDO SELADOR LÁTEX PVA EM PAREDES, UMA DEMÃO</v>
      </c>
      <c r="C296" s="352" t="s">
        <v>16</v>
      </c>
      <c r="D296" s="315"/>
      <c r="E296" s="246"/>
      <c r="F296" s="246"/>
      <c r="G296" s="246"/>
      <c r="H296" s="246"/>
      <c r="I296" s="246"/>
      <c r="J296" s="247"/>
      <c r="K296" s="534"/>
      <c r="L296" s="23"/>
    </row>
    <row r="297" spans="1:12" s="258" customFormat="1" ht="18" x14ac:dyDescent="0.25">
      <c r="A297" s="259"/>
      <c r="B297" s="352"/>
      <c r="C297" s="352"/>
      <c r="D297" s="315" t="s">
        <v>342</v>
      </c>
      <c r="E297" s="246">
        <f>0.35+2.15</f>
        <v>2.5</v>
      </c>
      <c r="F297" s="246" t="s">
        <v>18</v>
      </c>
      <c r="G297" s="246">
        <v>3</v>
      </c>
      <c r="H297" s="246">
        <v>3</v>
      </c>
      <c r="I297" s="246">
        <f>E297*G297</f>
        <v>7.5</v>
      </c>
      <c r="J297" s="247"/>
      <c r="K297" s="246">
        <f>I297</f>
        <v>7.5</v>
      </c>
      <c r="L297" s="23"/>
    </row>
    <row r="298" spans="1:12" s="258" customFormat="1" ht="18" x14ac:dyDescent="0.25">
      <c r="A298" s="259"/>
      <c r="B298" s="352"/>
      <c r="C298" s="352"/>
      <c r="D298" s="315" t="s">
        <v>343</v>
      </c>
      <c r="E298" s="246">
        <f>1.75+2+1.75+2</f>
        <v>7.5</v>
      </c>
      <c r="F298" s="246" t="s">
        <v>18</v>
      </c>
      <c r="G298" s="246">
        <v>3</v>
      </c>
      <c r="H298" s="246">
        <v>3</v>
      </c>
      <c r="I298" s="246">
        <f t="shared" ref="I298:I303" si="40">E298*G298</f>
        <v>22.5</v>
      </c>
      <c r="J298" s="247"/>
      <c r="K298" s="246">
        <f t="shared" ref="K298:K303" si="41">I298</f>
        <v>22.5</v>
      </c>
      <c r="L298" s="23"/>
    </row>
    <row r="299" spans="1:12" s="258" customFormat="1" ht="18" x14ac:dyDescent="0.25">
      <c r="A299" s="259"/>
      <c r="B299" s="352"/>
      <c r="C299" s="352"/>
      <c r="D299" s="315" t="s">
        <v>344</v>
      </c>
      <c r="E299" s="246">
        <v>2.9</v>
      </c>
      <c r="F299" s="246" t="s">
        <v>18</v>
      </c>
      <c r="G299" s="246">
        <v>3</v>
      </c>
      <c r="H299" s="246">
        <v>3</v>
      </c>
      <c r="I299" s="246">
        <f t="shared" si="40"/>
        <v>8.6999999999999993</v>
      </c>
      <c r="J299" s="247"/>
      <c r="K299" s="246">
        <f t="shared" si="41"/>
        <v>8.6999999999999993</v>
      </c>
      <c r="L299" s="23"/>
    </row>
    <row r="300" spans="1:12" s="258" customFormat="1" ht="18" x14ac:dyDescent="0.25">
      <c r="A300" s="259"/>
      <c r="B300" s="352"/>
      <c r="C300" s="352"/>
      <c r="D300" s="315" t="s">
        <v>345</v>
      </c>
      <c r="E300" s="246">
        <f>2.6+2+1.75+2.7</f>
        <v>9.0500000000000007</v>
      </c>
      <c r="F300" s="246" t="s">
        <v>18</v>
      </c>
      <c r="G300" s="246">
        <v>3</v>
      </c>
      <c r="H300" s="246">
        <v>3</v>
      </c>
      <c r="I300" s="246">
        <f t="shared" si="40"/>
        <v>27.150000000000002</v>
      </c>
      <c r="J300" s="247"/>
      <c r="K300" s="246">
        <f t="shared" si="41"/>
        <v>27.150000000000002</v>
      </c>
      <c r="L300" s="23"/>
    </row>
    <row r="301" spans="1:12" s="258" customFormat="1" ht="18" x14ac:dyDescent="0.25">
      <c r="A301" s="259"/>
      <c r="B301" s="352"/>
      <c r="C301" s="352"/>
      <c r="D301" s="315" t="s">
        <v>346</v>
      </c>
      <c r="E301" s="246">
        <v>2.9</v>
      </c>
      <c r="F301" s="246" t="s">
        <v>18</v>
      </c>
      <c r="G301" s="246">
        <v>3</v>
      </c>
      <c r="H301" s="246">
        <v>3</v>
      </c>
      <c r="I301" s="246">
        <f t="shared" si="40"/>
        <v>8.6999999999999993</v>
      </c>
      <c r="J301" s="247"/>
      <c r="K301" s="246">
        <f t="shared" si="41"/>
        <v>8.6999999999999993</v>
      </c>
      <c r="L301" s="23"/>
    </row>
    <row r="302" spans="1:12" s="258" customFormat="1" ht="18" x14ac:dyDescent="0.25">
      <c r="A302" s="259"/>
      <c r="B302" s="352"/>
      <c r="C302" s="352"/>
      <c r="D302" s="315" t="s">
        <v>347</v>
      </c>
      <c r="E302" s="246">
        <f>2.6+2+1.75+2.7</f>
        <v>9.0500000000000007</v>
      </c>
      <c r="F302" s="246" t="s">
        <v>18</v>
      </c>
      <c r="G302" s="246">
        <v>3</v>
      </c>
      <c r="H302" s="246">
        <v>3</v>
      </c>
      <c r="I302" s="246">
        <f t="shared" si="40"/>
        <v>27.150000000000002</v>
      </c>
      <c r="J302" s="247"/>
      <c r="K302" s="246">
        <f t="shared" si="41"/>
        <v>27.150000000000002</v>
      </c>
      <c r="L302" s="23"/>
    </row>
    <row r="303" spans="1:12" s="258" customFormat="1" ht="18" x14ac:dyDescent="0.25">
      <c r="A303" s="259"/>
      <c r="B303" s="352"/>
      <c r="C303" s="352"/>
      <c r="D303" s="315" t="s">
        <v>348</v>
      </c>
      <c r="E303" s="246"/>
      <c r="F303" s="246"/>
      <c r="G303" s="246">
        <v>8.25</v>
      </c>
      <c r="H303" s="246">
        <v>3</v>
      </c>
      <c r="I303" s="246">
        <f t="shared" si="40"/>
        <v>0</v>
      </c>
      <c r="J303" s="247"/>
      <c r="K303" s="246">
        <f t="shared" si="41"/>
        <v>0</v>
      </c>
      <c r="L303" s="23"/>
    </row>
    <row r="304" spans="1:12" s="258" customFormat="1" ht="18" x14ac:dyDescent="0.25">
      <c r="A304" s="259"/>
      <c r="B304" s="352"/>
      <c r="C304" s="352"/>
      <c r="D304" s="315"/>
      <c r="E304" s="246"/>
      <c r="F304" s="246"/>
      <c r="G304" s="246"/>
      <c r="H304" s="246"/>
      <c r="I304" s="246"/>
      <c r="J304" s="247"/>
      <c r="K304" s="534">
        <f>SUM(K297:K303)</f>
        <v>101.70000000000002</v>
      </c>
      <c r="L304" s="23"/>
    </row>
    <row r="305" spans="1:12" s="258" customFormat="1" ht="44.25" customHeight="1" x14ac:dyDescent="0.25">
      <c r="A305" s="259"/>
      <c r="B305" s="535" t="str">
        <f>'Planila Orçamentária'!C58</f>
        <v>APLICAÇÃO E LIXAMENTO DE MASSA LÁTEX EM PAREDES, DUAS DEMÃOS</v>
      </c>
      <c r="C305" s="352"/>
      <c r="D305" s="315"/>
      <c r="E305" s="246"/>
      <c r="F305" s="246"/>
      <c r="G305" s="246"/>
      <c r="H305" s="246"/>
      <c r="I305" s="246"/>
      <c r="J305" s="247"/>
      <c r="K305" s="534"/>
      <c r="L305" s="23"/>
    </row>
    <row r="306" spans="1:12" s="258" customFormat="1" ht="18" x14ac:dyDescent="0.25">
      <c r="A306" s="259"/>
      <c r="B306" s="352"/>
      <c r="C306" s="352"/>
      <c r="D306" s="315" t="s">
        <v>342</v>
      </c>
      <c r="E306" s="246">
        <v>7.25</v>
      </c>
      <c r="F306" s="246" t="s">
        <v>18</v>
      </c>
      <c r="G306" s="246">
        <v>1.2</v>
      </c>
      <c r="H306" s="246">
        <v>3</v>
      </c>
      <c r="I306" s="246">
        <f>E306*G306</f>
        <v>8.6999999999999993</v>
      </c>
      <c r="J306" s="247"/>
      <c r="K306" s="246">
        <f>I306</f>
        <v>8.6999999999999993</v>
      </c>
      <c r="L306" s="23"/>
    </row>
    <row r="307" spans="1:12" s="258" customFormat="1" ht="18" x14ac:dyDescent="0.25">
      <c r="A307" s="259"/>
      <c r="B307" s="352"/>
      <c r="C307" s="352"/>
      <c r="D307" s="315" t="s">
        <v>343</v>
      </c>
      <c r="E307" s="246">
        <v>3.25</v>
      </c>
      <c r="F307" s="246" t="s">
        <v>18</v>
      </c>
      <c r="G307" s="246">
        <v>0.9</v>
      </c>
      <c r="H307" s="246">
        <v>3</v>
      </c>
      <c r="I307" s="246">
        <f t="shared" ref="I307:I312" si="42">E307*G307</f>
        <v>2.9250000000000003</v>
      </c>
      <c r="J307" s="247"/>
      <c r="K307" s="246">
        <f t="shared" ref="K307:K312" si="43">I307</f>
        <v>2.9250000000000003</v>
      </c>
      <c r="L307" s="23"/>
    </row>
    <row r="308" spans="1:12" s="258" customFormat="1" ht="18" x14ac:dyDescent="0.25">
      <c r="A308" s="259"/>
      <c r="B308" s="352"/>
      <c r="C308" s="352"/>
      <c r="D308" s="315" t="s">
        <v>344</v>
      </c>
      <c r="E308" s="246">
        <v>1.7</v>
      </c>
      <c r="F308" s="246" t="s">
        <v>18</v>
      </c>
      <c r="G308" s="246">
        <v>1.2</v>
      </c>
      <c r="H308" s="246">
        <v>3</v>
      </c>
      <c r="I308" s="246">
        <f t="shared" si="42"/>
        <v>2.04</v>
      </c>
      <c r="J308" s="247"/>
      <c r="K308" s="246">
        <f t="shared" si="43"/>
        <v>2.04</v>
      </c>
      <c r="L308" s="23"/>
    </row>
    <row r="309" spans="1:12" s="258" customFormat="1" ht="18" x14ac:dyDescent="0.25">
      <c r="A309" s="259"/>
      <c r="B309" s="352"/>
      <c r="C309" s="352"/>
      <c r="D309" s="315" t="s">
        <v>345</v>
      </c>
      <c r="E309" s="246">
        <v>2</v>
      </c>
      <c r="F309" s="246" t="s">
        <v>18</v>
      </c>
      <c r="G309" s="246">
        <v>0.9</v>
      </c>
      <c r="H309" s="246">
        <v>3</v>
      </c>
      <c r="I309" s="246">
        <f t="shared" si="42"/>
        <v>1.8</v>
      </c>
      <c r="J309" s="247"/>
      <c r="K309" s="246">
        <f t="shared" si="43"/>
        <v>1.8</v>
      </c>
      <c r="L309" s="23"/>
    </row>
    <row r="310" spans="1:12" s="258" customFormat="1" ht="18" x14ac:dyDescent="0.25">
      <c r="A310" s="259"/>
      <c r="B310" s="352"/>
      <c r="C310" s="352"/>
      <c r="D310" s="315" t="s">
        <v>346</v>
      </c>
      <c r="E310" s="246">
        <v>3</v>
      </c>
      <c r="F310" s="246"/>
      <c r="G310" s="246">
        <v>1.2</v>
      </c>
      <c r="H310" s="246">
        <v>3</v>
      </c>
      <c r="I310" s="246">
        <f t="shared" si="42"/>
        <v>3.5999999999999996</v>
      </c>
      <c r="J310" s="247"/>
      <c r="K310" s="246">
        <f t="shared" si="43"/>
        <v>3.5999999999999996</v>
      </c>
      <c r="L310" s="23"/>
    </row>
    <row r="311" spans="1:12" s="258" customFormat="1" ht="18" x14ac:dyDescent="0.25">
      <c r="A311" s="259"/>
      <c r="B311" s="352"/>
      <c r="C311" s="352"/>
      <c r="D311" s="315" t="s">
        <v>347</v>
      </c>
      <c r="E311" s="246">
        <v>3.25</v>
      </c>
      <c r="F311" s="246"/>
      <c r="G311" s="246">
        <v>0.9</v>
      </c>
      <c r="H311" s="246">
        <v>3</v>
      </c>
      <c r="I311" s="246">
        <f t="shared" si="42"/>
        <v>2.9250000000000003</v>
      </c>
      <c r="J311" s="247"/>
      <c r="K311" s="246">
        <f t="shared" si="43"/>
        <v>2.9250000000000003</v>
      </c>
      <c r="L311" s="23"/>
    </row>
    <row r="312" spans="1:12" s="258" customFormat="1" ht="18" x14ac:dyDescent="0.25">
      <c r="A312" s="259"/>
      <c r="B312" s="352"/>
      <c r="C312" s="352"/>
      <c r="D312" s="315" t="s">
        <v>348</v>
      </c>
      <c r="E312" s="246"/>
      <c r="F312" s="246"/>
      <c r="G312" s="246">
        <v>8.25</v>
      </c>
      <c r="H312" s="246">
        <v>3</v>
      </c>
      <c r="I312" s="246">
        <f t="shared" si="42"/>
        <v>0</v>
      </c>
      <c r="J312" s="247"/>
      <c r="K312" s="246">
        <f t="shared" si="43"/>
        <v>0</v>
      </c>
      <c r="L312" s="23"/>
    </row>
    <row r="313" spans="1:12" s="258" customFormat="1" ht="18" x14ac:dyDescent="0.25">
      <c r="A313" s="259"/>
      <c r="B313" s="352"/>
      <c r="C313" s="352"/>
      <c r="D313" s="315"/>
      <c r="E313" s="246"/>
      <c r="F313" s="246"/>
      <c r="G313" s="246"/>
      <c r="H313" s="246"/>
      <c r="I313" s="246"/>
      <c r="J313" s="247"/>
      <c r="K313" s="534">
        <f>SUM(K306:K312)</f>
        <v>21.99</v>
      </c>
      <c r="L313" s="23"/>
    </row>
    <row r="314" spans="1:12" s="258" customFormat="1" ht="67.5" customHeight="1" x14ac:dyDescent="0.25">
      <c r="A314" s="259"/>
      <c r="B314" s="535" t="str">
        <f>'Planila Orçamentária'!C59</f>
        <v>APLICAÇÃO MANUAL DE PINTURA COM TINTA LÁTEX ACRÍLICA EM PAREDES, DUAS DEMÃOS</v>
      </c>
      <c r="C314" s="352"/>
      <c r="D314" s="315"/>
      <c r="E314" s="246"/>
      <c r="F314" s="246"/>
      <c r="G314" s="246"/>
      <c r="H314" s="246"/>
      <c r="I314" s="246"/>
      <c r="J314" s="247"/>
      <c r="K314" s="534"/>
      <c r="L314" s="23"/>
    </row>
    <row r="315" spans="1:12" s="258" customFormat="1" ht="18" x14ac:dyDescent="0.25">
      <c r="A315" s="259"/>
      <c r="B315" s="352"/>
      <c r="C315" s="352"/>
      <c r="D315" s="315" t="s">
        <v>342</v>
      </c>
      <c r="E315" s="246">
        <v>7.25</v>
      </c>
      <c r="F315" s="246" t="s">
        <v>18</v>
      </c>
      <c r="G315" s="246">
        <v>1.2</v>
      </c>
      <c r="H315" s="246">
        <v>3</v>
      </c>
      <c r="I315" s="246">
        <f>E315*G315</f>
        <v>8.6999999999999993</v>
      </c>
      <c r="J315" s="247"/>
      <c r="K315" s="246">
        <f>I315</f>
        <v>8.6999999999999993</v>
      </c>
      <c r="L315" s="23"/>
    </row>
    <row r="316" spans="1:12" s="258" customFormat="1" ht="18" x14ac:dyDescent="0.25">
      <c r="A316" s="259"/>
      <c r="B316" s="352"/>
      <c r="C316" s="352"/>
      <c r="D316" s="315" t="s">
        <v>343</v>
      </c>
      <c r="E316" s="246">
        <v>3.25</v>
      </c>
      <c r="F316" s="246" t="s">
        <v>18</v>
      </c>
      <c r="G316" s="246">
        <v>0.9</v>
      </c>
      <c r="H316" s="246">
        <v>3</v>
      </c>
      <c r="I316" s="246">
        <f t="shared" ref="I316:I321" si="44">E316*G316</f>
        <v>2.9250000000000003</v>
      </c>
      <c r="J316" s="247"/>
      <c r="K316" s="246">
        <f t="shared" ref="K316:K321" si="45">I316</f>
        <v>2.9250000000000003</v>
      </c>
      <c r="L316" s="23"/>
    </row>
    <row r="317" spans="1:12" s="258" customFormat="1" ht="18" x14ac:dyDescent="0.25">
      <c r="A317" s="259"/>
      <c r="B317" s="352"/>
      <c r="C317" s="352"/>
      <c r="D317" s="315" t="s">
        <v>344</v>
      </c>
      <c r="E317" s="246">
        <v>1.7</v>
      </c>
      <c r="F317" s="246" t="s">
        <v>18</v>
      </c>
      <c r="G317" s="246">
        <v>1.2</v>
      </c>
      <c r="H317" s="246">
        <v>3</v>
      </c>
      <c r="I317" s="246">
        <f t="shared" si="44"/>
        <v>2.04</v>
      </c>
      <c r="J317" s="247"/>
      <c r="K317" s="246">
        <f t="shared" si="45"/>
        <v>2.04</v>
      </c>
      <c r="L317" s="23"/>
    </row>
    <row r="318" spans="1:12" s="258" customFormat="1" ht="18" x14ac:dyDescent="0.25">
      <c r="A318" s="259"/>
      <c r="B318" s="352"/>
      <c r="C318" s="352"/>
      <c r="D318" s="315" t="s">
        <v>345</v>
      </c>
      <c r="E318" s="246">
        <v>2</v>
      </c>
      <c r="F318" s="246" t="s">
        <v>18</v>
      </c>
      <c r="G318" s="246">
        <v>0.9</v>
      </c>
      <c r="H318" s="246">
        <v>3</v>
      </c>
      <c r="I318" s="246">
        <f t="shared" si="44"/>
        <v>1.8</v>
      </c>
      <c r="J318" s="247"/>
      <c r="K318" s="246">
        <f t="shared" si="45"/>
        <v>1.8</v>
      </c>
      <c r="L318" s="23"/>
    </row>
    <row r="319" spans="1:12" s="258" customFormat="1" ht="18" x14ac:dyDescent="0.25">
      <c r="A319" s="259"/>
      <c r="B319" s="352"/>
      <c r="C319" s="352"/>
      <c r="D319" s="315" t="s">
        <v>346</v>
      </c>
      <c r="E319" s="246">
        <v>3</v>
      </c>
      <c r="F319" s="246"/>
      <c r="G319" s="246">
        <v>1.2</v>
      </c>
      <c r="H319" s="246">
        <v>3</v>
      </c>
      <c r="I319" s="246">
        <f t="shared" si="44"/>
        <v>3.5999999999999996</v>
      </c>
      <c r="J319" s="247"/>
      <c r="K319" s="246">
        <f t="shared" si="45"/>
        <v>3.5999999999999996</v>
      </c>
      <c r="L319" s="23"/>
    </row>
    <row r="320" spans="1:12" s="258" customFormat="1" ht="18" x14ac:dyDescent="0.25">
      <c r="A320" s="259"/>
      <c r="B320" s="352"/>
      <c r="C320" s="352"/>
      <c r="D320" s="315" t="s">
        <v>347</v>
      </c>
      <c r="E320" s="246">
        <v>3.25</v>
      </c>
      <c r="F320" s="246"/>
      <c r="G320" s="246">
        <v>0.9</v>
      </c>
      <c r="H320" s="246">
        <v>3</v>
      </c>
      <c r="I320" s="246">
        <f t="shared" si="44"/>
        <v>2.9250000000000003</v>
      </c>
      <c r="J320" s="247"/>
      <c r="K320" s="246">
        <f t="shared" si="45"/>
        <v>2.9250000000000003</v>
      </c>
      <c r="L320" s="23"/>
    </row>
    <row r="321" spans="1:12" s="258" customFormat="1" ht="18" x14ac:dyDescent="0.25">
      <c r="A321" s="259"/>
      <c r="B321" s="352"/>
      <c r="C321" s="352"/>
      <c r="D321" s="315" t="s">
        <v>348</v>
      </c>
      <c r="E321" s="246"/>
      <c r="F321" s="246"/>
      <c r="G321" s="246">
        <v>8.25</v>
      </c>
      <c r="H321" s="246">
        <v>3</v>
      </c>
      <c r="I321" s="246">
        <f t="shared" si="44"/>
        <v>0</v>
      </c>
      <c r="J321" s="247"/>
      <c r="K321" s="246">
        <f t="shared" si="45"/>
        <v>0</v>
      </c>
      <c r="L321" s="23"/>
    </row>
    <row r="322" spans="1:12" s="258" customFormat="1" ht="18" x14ac:dyDescent="0.25">
      <c r="A322" s="259"/>
      <c r="B322" s="352"/>
      <c r="C322" s="352"/>
      <c r="D322" s="315"/>
      <c r="E322" s="246"/>
      <c r="F322" s="246"/>
      <c r="G322" s="246"/>
      <c r="H322" s="246"/>
      <c r="I322" s="246"/>
      <c r="J322" s="247"/>
      <c r="K322" s="534">
        <f>SUM(K315:K321)</f>
        <v>21.99</v>
      </c>
      <c r="L322" s="23"/>
    </row>
    <row r="323" spans="1:12" s="258" customFormat="1" ht="18" x14ac:dyDescent="0.25">
      <c r="A323" s="259"/>
      <c r="B323" s="535" t="str">
        <f>'Planila Orçamentária'!C60</f>
        <v>PINTURA EXTERNA</v>
      </c>
      <c r="C323" s="352"/>
      <c r="D323" s="315"/>
      <c r="E323" s="246"/>
      <c r="F323" s="246"/>
      <c r="G323" s="246"/>
      <c r="H323" s="246"/>
      <c r="I323" s="246"/>
      <c r="J323" s="247"/>
      <c r="K323" s="534"/>
      <c r="L323" s="23"/>
    </row>
    <row r="324" spans="1:12" s="258" customFormat="1" ht="18" x14ac:dyDescent="0.25">
      <c r="A324" s="259"/>
      <c r="B324" s="352"/>
      <c r="C324" s="352"/>
      <c r="D324" s="315" t="s">
        <v>342</v>
      </c>
      <c r="E324" s="246"/>
      <c r="F324" s="246"/>
      <c r="G324" s="246">
        <v>0</v>
      </c>
      <c r="H324" s="246">
        <v>3</v>
      </c>
      <c r="I324" s="246"/>
      <c r="J324" s="247"/>
      <c r="K324" s="246">
        <f>I324</f>
        <v>0</v>
      </c>
      <c r="L324" s="23"/>
    </row>
    <row r="325" spans="1:12" s="258" customFormat="1" ht="18" x14ac:dyDescent="0.25">
      <c r="A325" s="259"/>
      <c r="B325" s="352"/>
      <c r="C325" s="352"/>
      <c r="D325" s="315" t="s">
        <v>343</v>
      </c>
      <c r="E325" s="246"/>
      <c r="F325" s="246"/>
      <c r="G325" s="246">
        <v>21.87</v>
      </c>
      <c r="H325" s="246">
        <v>3</v>
      </c>
      <c r="I325" s="246"/>
      <c r="J325" s="247"/>
      <c r="K325" s="246">
        <f t="shared" ref="K325:K330" si="46">I325</f>
        <v>0</v>
      </c>
      <c r="L325" s="23"/>
    </row>
    <row r="326" spans="1:12" s="258" customFormat="1" ht="18" x14ac:dyDescent="0.25">
      <c r="A326" s="259"/>
      <c r="B326" s="352"/>
      <c r="C326" s="352"/>
      <c r="D326" s="315" t="s">
        <v>344</v>
      </c>
      <c r="E326" s="246"/>
      <c r="F326" s="246"/>
      <c r="G326" s="246">
        <v>5.54</v>
      </c>
      <c r="H326" s="246">
        <v>3</v>
      </c>
      <c r="I326" s="246"/>
      <c r="J326" s="247"/>
      <c r="K326" s="246">
        <f t="shared" si="46"/>
        <v>0</v>
      </c>
      <c r="L326" s="23"/>
    </row>
    <row r="327" spans="1:12" s="258" customFormat="1" ht="18" x14ac:dyDescent="0.25">
      <c r="A327" s="259"/>
      <c r="B327" s="352"/>
      <c r="C327" s="352"/>
      <c r="D327" s="315" t="s">
        <v>345</v>
      </c>
      <c r="E327" s="246"/>
      <c r="F327" s="246"/>
      <c r="G327" s="246">
        <v>5.69</v>
      </c>
      <c r="H327" s="246">
        <v>3</v>
      </c>
      <c r="I327" s="246"/>
      <c r="J327" s="247"/>
      <c r="K327" s="246">
        <f t="shared" si="46"/>
        <v>0</v>
      </c>
      <c r="L327" s="23"/>
    </row>
    <row r="328" spans="1:12" s="258" customFormat="1" ht="18" x14ac:dyDescent="0.25">
      <c r="A328" s="259"/>
      <c r="B328" s="352"/>
      <c r="C328" s="352"/>
      <c r="D328" s="315" t="s">
        <v>346</v>
      </c>
      <c r="E328" s="246"/>
      <c r="F328" s="246"/>
      <c r="G328" s="246">
        <v>13.679</v>
      </c>
      <c r="H328" s="246">
        <v>3</v>
      </c>
      <c r="I328" s="246"/>
      <c r="J328" s="247"/>
      <c r="K328" s="246">
        <f t="shared" si="46"/>
        <v>0</v>
      </c>
      <c r="L328" s="23"/>
    </row>
    <row r="329" spans="1:12" s="258" customFormat="1" ht="18" x14ac:dyDescent="0.25">
      <c r="A329" s="259"/>
      <c r="B329" s="352"/>
      <c r="C329" s="352"/>
      <c r="D329" s="315" t="s">
        <v>347</v>
      </c>
      <c r="E329" s="246"/>
      <c r="F329" s="246"/>
      <c r="G329" s="246">
        <v>15</v>
      </c>
      <c r="H329" s="246">
        <v>3</v>
      </c>
      <c r="I329" s="246"/>
      <c r="J329" s="247"/>
      <c r="K329" s="246">
        <f t="shared" si="46"/>
        <v>0</v>
      </c>
      <c r="L329" s="23"/>
    </row>
    <row r="330" spans="1:12" s="258" customFormat="1" ht="18" x14ac:dyDescent="0.25">
      <c r="A330" s="259"/>
      <c r="B330" s="352"/>
      <c r="C330" s="352"/>
      <c r="D330" s="315" t="s">
        <v>348</v>
      </c>
      <c r="E330" s="246"/>
      <c r="F330" s="246">
        <v>2</v>
      </c>
      <c r="G330" s="246">
        <v>30</v>
      </c>
      <c r="H330" s="246">
        <v>3</v>
      </c>
      <c r="I330" s="246">
        <f>F330*G330</f>
        <v>60</v>
      </c>
      <c r="J330" s="247"/>
      <c r="K330" s="246">
        <f t="shared" si="46"/>
        <v>60</v>
      </c>
      <c r="L330" s="23"/>
    </row>
    <row r="331" spans="1:12" s="258" customFormat="1" ht="18" x14ac:dyDescent="0.25">
      <c r="A331" s="259"/>
      <c r="B331" s="352"/>
      <c r="C331" s="352"/>
      <c r="D331" s="315"/>
      <c r="E331" s="246"/>
      <c r="F331" s="246"/>
      <c r="G331" s="246"/>
      <c r="H331" s="246"/>
      <c r="I331" s="246"/>
      <c r="J331" s="247"/>
      <c r="K331" s="534">
        <f>SUM(K324:K330)</f>
        <v>60</v>
      </c>
      <c r="L331" s="23"/>
    </row>
    <row r="332" spans="1:12" s="258" customFormat="1" ht="18" x14ac:dyDescent="0.25">
      <c r="A332" s="259"/>
      <c r="B332" s="531" t="s">
        <v>83</v>
      </c>
      <c r="C332" s="531"/>
      <c r="D332" s="532"/>
      <c r="E332" s="533"/>
      <c r="F332" s="533"/>
      <c r="G332" s="533"/>
      <c r="H332" s="533"/>
      <c r="I332" s="533"/>
      <c r="J332" s="533"/>
      <c r="K332" s="533"/>
      <c r="L332" s="23"/>
    </row>
    <row r="333" spans="1:12" s="258" customFormat="1" ht="88.5" customHeight="1" x14ac:dyDescent="0.25">
      <c r="A333" s="259"/>
      <c r="B333" s="536" t="str">
        <f>'Planila Orçamentária'!C62</f>
        <v>PORTA DE MADEIRA 0,80 x 2,10M COM ACABEMENTO EM LAMINADO MELAMÍNICO BRANCO COM PROTETOR VINÍLICO</v>
      </c>
      <c r="C333" s="537" t="s">
        <v>103</v>
      </c>
      <c r="D333" s="538"/>
      <c r="E333" s="246"/>
      <c r="F333" s="246"/>
      <c r="G333" s="246"/>
      <c r="H333" s="246"/>
      <c r="I333" s="246"/>
      <c r="J333" s="247"/>
      <c r="K333" s="534"/>
      <c r="L333" s="23"/>
    </row>
    <row r="334" spans="1:12" s="258" customFormat="1" ht="18" x14ac:dyDescent="0.25">
      <c r="A334" s="259"/>
      <c r="B334" s="352"/>
      <c r="C334" s="352"/>
      <c r="D334" s="315" t="s">
        <v>342</v>
      </c>
      <c r="E334" s="246"/>
      <c r="F334" s="246">
        <v>1.2</v>
      </c>
      <c r="G334" s="246"/>
      <c r="H334" s="246">
        <v>2.1</v>
      </c>
      <c r="I334" s="246">
        <f>F334*H334</f>
        <v>2.52</v>
      </c>
      <c r="J334" s="247">
        <v>1</v>
      </c>
      <c r="K334" s="246">
        <f>J334</f>
        <v>1</v>
      </c>
      <c r="L334" s="23"/>
    </row>
    <row r="335" spans="1:12" s="258" customFormat="1" ht="18" x14ac:dyDescent="0.25">
      <c r="A335" s="259"/>
      <c r="B335" s="352"/>
      <c r="C335" s="352"/>
      <c r="D335" s="315" t="s">
        <v>343</v>
      </c>
      <c r="E335" s="246"/>
      <c r="F335" s="246">
        <v>1.2</v>
      </c>
      <c r="G335" s="246"/>
      <c r="H335" s="246">
        <v>2.1</v>
      </c>
      <c r="I335" s="246">
        <f t="shared" ref="I335:I340" si="47">F335*H335</f>
        <v>2.52</v>
      </c>
      <c r="J335" s="247">
        <v>1</v>
      </c>
      <c r="K335" s="246">
        <f>J335</f>
        <v>1</v>
      </c>
      <c r="L335" s="23"/>
    </row>
    <row r="336" spans="1:12" s="258" customFormat="1" ht="18" x14ac:dyDescent="0.25">
      <c r="A336" s="259"/>
      <c r="B336" s="352"/>
      <c r="C336" s="352"/>
      <c r="D336" s="315" t="s">
        <v>344</v>
      </c>
      <c r="E336" s="246"/>
      <c r="F336" s="246">
        <v>1.2</v>
      </c>
      <c r="G336" s="246"/>
      <c r="H336" s="246">
        <v>2.1</v>
      </c>
      <c r="I336" s="246">
        <f t="shared" si="47"/>
        <v>2.52</v>
      </c>
      <c r="J336" s="247">
        <v>1</v>
      </c>
      <c r="K336" s="246">
        <f t="shared" ref="K336:K340" si="48">J336</f>
        <v>1</v>
      </c>
      <c r="L336" s="23"/>
    </row>
    <row r="337" spans="1:12" s="258" customFormat="1" ht="18" x14ac:dyDescent="0.25">
      <c r="A337" s="259"/>
      <c r="B337" s="352"/>
      <c r="C337" s="352"/>
      <c r="D337" s="315" t="s">
        <v>345</v>
      </c>
      <c r="E337" s="246"/>
      <c r="F337" s="246">
        <v>1.2</v>
      </c>
      <c r="G337" s="246"/>
      <c r="H337" s="246">
        <v>2.1</v>
      </c>
      <c r="I337" s="246">
        <f t="shared" si="47"/>
        <v>2.52</v>
      </c>
      <c r="J337" s="247"/>
      <c r="K337" s="246">
        <f t="shared" si="48"/>
        <v>0</v>
      </c>
      <c r="L337" s="23"/>
    </row>
    <row r="338" spans="1:12" s="258" customFormat="1" ht="18" x14ac:dyDescent="0.25">
      <c r="A338" s="259"/>
      <c r="B338" s="352"/>
      <c r="C338" s="352"/>
      <c r="D338" s="315" t="s">
        <v>346</v>
      </c>
      <c r="E338" s="246"/>
      <c r="F338" s="246">
        <v>1.2</v>
      </c>
      <c r="G338" s="246"/>
      <c r="H338" s="246">
        <v>2.1</v>
      </c>
      <c r="I338" s="246">
        <f t="shared" si="47"/>
        <v>2.52</v>
      </c>
      <c r="J338" s="247"/>
      <c r="K338" s="246">
        <f t="shared" si="48"/>
        <v>0</v>
      </c>
      <c r="L338" s="23"/>
    </row>
    <row r="339" spans="1:12" s="258" customFormat="1" ht="18" x14ac:dyDescent="0.25">
      <c r="A339" s="259"/>
      <c r="B339" s="352"/>
      <c r="C339" s="352"/>
      <c r="D339" s="315" t="s">
        <v>347</v>
      </c>
      <c r="E339" s="246"/>
      <c r="F339" s="246">
        <v>1.2</v>
      </c>
      <c r="G339" s="246"/>
      <c r="H339" s="246">
        <v>2.1</v>
      </c>
      <c r="I339" s="246">
        <f t="shared" si="47"/>
        <v>2.52</v>
      </c>
      <c r="J339" s="247"/>
      <c r="K339" s="246">
        <f t="shared" si="48"/>
        <v>0</v>
      </c>
      <c r="L339" s="23"/>
    </row>
    <row r="340" spans="1:12" s="258" customFormat="1" ht="18" x14ac:dyDescent="0.25">
      <c r="A340" s="259"/>
      <c r="B340" s="352"/>
      <c r="C340" s="352"/>
      <c r="D340" s="315" t="s">
        <v>348</v>
      </c>
      <c r="E340" s="246"/>
      <c r="F340" s="246">
        <v>1.2</v>
      </c>
      <c r="G340" s="246"/>
      <c r="H340" s="246">
        <v>2.1</v>
      </c>
      <c r="I340" s="246">
        <f t="shared" si="47"/>
        <v>2.52</v>
      </c>
      <c r="J340" s="247"/>
      <c r="K340" s="246">
        <f t="shared" si="48"/>
        <v>0</v>
      </c>
      <c r="L340" s="23"/>
    </row>
    <row r="341" spans="1:12" s="258" customFormat="1" ht="18" x14ac:dyDescent="0.25">
      <c r="A341" s="259"/>
      <c r="B341" s="352"/>
      <c r="C341" s="352"/>
      <c r="D341" s="315"/>
      <c r="E341" s="246"/>
      <c r="F341" s="246"/>
      <c r="G341" s="246"/>
      <c r="H341" s="246"/>
      <c r="I341" s="246"/>
      <c r="J341" s="247"/>
      <c r="K341" s="534">
        <f>SUM(K334:K340)</f>
        <v>3</v>
      </c>
      <c r="L341" s="23"/>
    </row>
    <row r="342" spans="1:12" s="258" customFormat="1" ht="78.75" customHeight="1" x14ac:dyDescent="0.25">
      <c r="A342" s="259"/>
      <c r="B342" s="535" t="str">
        <f>'Planila Orçamentária'!C63</f>
        <v>PORTA DE MADEIRA 1,20 x 2,10M COM ACABEMENTO EM LAMINADO MELAMÍNICO BRANCO COM PROTETOR VINÍLICO</v>
      </c>
      <c r="C342" s="352" t="s">
        <v>103</v>
      </c>
      <c r="D342" s="315"/>
      <c r="E342" s="246"/>
      <c r="F342" s="246"/>
      <c r="G342" s="246"/>
      <c r="H342" s="246"/>
      <c r="I342" s="246"/>
      <c r="J342" s="247"/>
      <c r="K342" s="534"/>
      <c r="L342" s="23"/>
    </row>
    <row r="343" spans="1:12" s="258" customFormat="1" ht="18" x14ac:dyDescent="0.25">
      <c r="A343" s="259"/>
      <c r="B343" s="352"/>
      <c r="C343" s="352"/>
      <c r="D343" s="315" t="s">
        <v>342</v>
      </c>
      <c r="E343" s="246"/>
      <c r="F343" s="246">
        <v>1.2</v>
      </c>
      <c r="G343" s="246"/>
      <c r="H343" s="246">
        <v>2.1</v>
      </c>
      <c r="I343" s="246">
        <f>F343*H343</f>
        <v>2.52</v>
      </c>
      <c r="J343" s="247"/>
      <c r="K343" s="246">
        <f>J343</f>
        <v>0</v>
      </c>
      <c r="L343" s="23"/>
    </row>
    <row r="344" spans="1:12" s="258" customFormat="1" ht="18" x14ac:dyDescent="0.25">
      <c r="A344" s="259"/>
      <c r="B344" s="352"/>
      <c r="C344" s="352"/>
      <c r="D344" s="315" t="s">
        <v>343</v>
      </c>
      <c r="E344" s="246"/>
      <c r="F344" s="246">
        <v>1.2</v>
      </c>
      <c r="G344" s="246"/>
      <c r="H344" s="246">
        <v>2.1</v>
      </c>
      <c r="I344" s="246">
        <f t="shared" ref="I344:I349" si="49">F344*H344</f>
        <v>2.52</v>
      </c>
      <c r="J344" s="247">
        <v>1</v>
      </c>
      <c r="K344" s="246">
        <f t="shared" ref="K344:K349" si="50">J344</f>
        <v>1</v>
      </c>
      <c r="L344" s="23"/>
    </row>
    <row r="345" spans="1:12" s="258" customFormat="1" ht="18" x14ac:dyDescent="0.25">
      <c r="A345" s="259"/>
      <c r="B345" s="352"/>
      <c r="C345" s="352"/>
      <c r="D345" s="315" t="s">
        <v>344</v>
      </c>
      <c r="E345" s="246"/>
      <c r="F345" s="246">
        <v>1.2</v>
      </c>
      <c r="G345" s="246"/>
      <c r="H345" s="246">
        <v>2.1</v>
      </c>
      <c r="I345" s="246">
        <f t="shared" si="49"/>
        <v>2.52</v>
      </c>
      <c r="J345" s="247">
        <v>1</v>
      </c>
      <c r="K345" s="246">
        <f t="shared" si="50"/>
        <v>1</v>
      </c>
      <c r="L345" s="23"/>
    </row>
    <row r="346" spans="1:12" s="258" customFormat="1" ht="18" x14ac:dyDescent="0.25">
      <c r="A346" s="259"/>
      <c r="B346" s="352"/>
      <c r="C346" s="352"/>
      <c r="D346" s="315" t="s">
        <v>345</v>
      </c>
      <c r="E346" s="246"/>
      <c r="F346" s="246">
        <v>1.2</v>
      </c>
      <c r="G346" s="246"/>
      <c r="H346" s="246">
        <v>2.1</v>
      </c>
      <c r="I346" s="246">
        <f t="shared" si="49"/>
        <v>2.52</v>
      </c>
      <c r="J346" s="247"/>
      <c r="K346" s="246">
        <f t="shared" si="50"/>
        <v>0</v>
      </c>
      <c r="L346" s="23"/>
    </row>
    <row r="347" spans="1:12" s="258" customFormat="1" ht="22.5" customHeight="1" x14ac:dyDescent="0.25">
      <c r="A347" s="259"/>
      <c r="B347" s="352"/>
      <c r="C347" s="352"/>
      <c r="D347" s="315" t="s">
        <v>346</v>
      </c>
      <c r="E347" s="246"/>
      <c r="F347" s="246">
        <v>1.2</v>
      </c>
      <c r="G347" s="246"/>
      <c r="H347" s="246">
        <v>2.1</v>
      </c>
      <c r="I347" s="246">
        <f t="shared" si="49"/>
        <v>2.52</v>
      </c>
      <c r="J347" s="247"/>
      <c r="K347" s="246">
        <f t="shared" si="50"/>
        <v>0</v>
      </c>
      <c r="L347" s="23"/>
    </row>
    <row r="348" spans="1:12" s="258" customFormat="1" ht="18" x14ac:dyDescent="0.25">
      <c r="A348" s="259"/>
      <c r="B348" s="352"/>
      <c r="C348" s="352"/>
      <c r="D348" s="315" t="s">
        <v>347</v>
      </c>
      <c r="E348" s="246"/>
      <c r="F348" s="246">
        <v>1.2</v>
      </c>
      <c r="G348" s="246"/>
      <c r="H348" s="246">
        <v>2.1</v>
      </c>
      <c r="I348" s="246">
        <f t="shared" si="49"/>
        <v>2.52</v>
      </c>
      <c r="J348" s="247"/>
      <c r="K348" s="246">
        <f t="shared" si="50"/>
        <v>0</v>
      </c>
      <c r="L348" s="23"/>
    </row>
    <row r="349" spans="1:12" s="258" customFormat="1" ht="18" x14ac:dyDescent="0.25">
      <c r="A349" s="259"/>
      <c r="B349" s="352"/>
      <c r="C349" s="352"/>
      <c r="D349" s="315" t="s">
        <v>348</v>
      </c>
      <c r="E349" s="246"/>
      <c r="F349" s="246">
        <v>1.2</v>
      </c>
      <c r="G349" s="246"/>
      <c r="H349" s="246">
        <v>2.1</v>
      </c>
      <c r="I349" s="246">
        <f t="shared" si="49"/>
        <v>2.52</v>
      </c>
      <c r="J349" s="247"/>
      <c r="K349" s="246">
        <f t="shared" si="50"/>
        <v>0</v>
      </c>
      <c r="L349" s="23"/>
    </row>
    <row r="350" spans="1:12" s="258" customFormat="1" ht="18" x14ac:dyDescent="0.25">
      <c r="A350" s="259"/>
      <c r="B350" s="352"/>
      <c r="C350" s="352"/>
      <c r="D350" s="315"/>
      <c r="E350" s="246"/>
      <c r="F350" s="246"/>
      <c r="G350" s="246"/>
      <c r="H350" s="246"/>
      <c r="I350" s="246"/>
      <c r="J350" s="247"/>
      <c r="K350" s="534">
        <f>SUM(K343:K349)</f>
        <v>2</v>
      </c>
      <c r="L350" s="23"/>
    </row>
    <row r="351" spans="1:12" ht="18" x14ac:dyDescent="0.25">
      <c r="A351" s="259"/>
      <c r="B351" s="531" t="s">
        <v>5</v>
      </c>
      <c r="C351" s="531"/>
      <c r="D351" s="532"/>
      <c r="E351" s="533"/>
      <c r="F351" s="533"/>
      <c r="G351" s="533"/>
      <c r="H351" s="533"/>
      <c r="I351" s="533"/>
      <c r="J351" s="533"/>
      <c r="K351" s="533"/>
    </row>
    <row r="352" spans="1:12" ht="59.25" customHeight="1" x14ac:dyDescent="0.25">
      <c r="A352" s="259"/>
      <c r="B352" s="536" t="str">
        <f>'Planila Orçamentária'!C65</f>
        <v>Maçaneta cromada de alavanca com a terminação arredondada</v>
      </c>
      <c r="C352" s="537" t="s">
        <v>16</v>
      </c>
      <c r="D352" s="538"/>
      <c r="E352" s="246"/>
      <c r="F352" s="246"/>
      <c r="G352" s="246"/>
      <c r="H352" s="246"/>
      <c r="I352" s="246"/>
      <c r="J352" s="247"/>
      <c r="K352" s="534"/>
    </row>
    <row r="353" spans="1:12" ht="18" x14ac:dyDescent="0.25">
      <c r="A353" s="259"/>
      <c r="B353" s="352"/>
      <c r="C353" s="352"/>
      <c r="D353" s="315" t="s">
        <v>342</v>
      </c>
      <c r="E353" s="246"/>
      <c r="F353" s="246"/>
      <c r="G353" s="246">
        <v>16.670000000000002</v>
      </c>
      <c r="H353" s="246"/>
      <c r="I353" s="246">
        <v>19.61</v>
      </c>
      <c r="J353" s="247">
        <v>1</v>
      </c>
      <c r="K353" s="246">
        <f>J353</f>
        <v>1</v>
      </c>
    </row>
    <row r="354" spans="1:12" s="314" customFormat="1" ht="18" x14ac:dyDescent="0.25">
      <c r="A354" s="259"/>
      <c r="B354" s="352"/>
      <c r="C354" s="352"/>
      <c r="D354" s="315" t="s">
        <v>343</v>
      </c>
      <c r="E354" s="246"/>
      <c r="F354" s="246"/>
      <c r="G354" s="246">
        <v>21.87</v>
      </c>
      <c r="H354" s="246"/>
      <c r="I354" s="246">
        <v>29.43</v>
      </c>
      <c r="J354" s="247">
        <v>1</v>
      </c>
      <c r="K354" s="246">
        <f t="shared" ref="K354:K359" si="51">J354</f>
        <v>1</v>
      </c>
      <c r="L354" s="23"/>
    </row>
    <row r="355" spans="1:12" s="314" customFormat="1" ht="18" x14ac:dyDescent="0.25">
      <c r="A355" s="259"/>
      <c r="B355" s="352"/>
      <c r="C355" s="352"/>
      <c r="D355" s="315" t="s">
        <v>344</v>
      </c>
      <c r="E355" s="246"/>
      <c r="F355" s="246"/>
      <c r="G355" s="246">
        <v>5.54</v>
      </c>
      <c r="H355" s="246"/>
      <c r="I355" s="246">
        <v>1.98</v>
      </c>
      <c r="J355" s="247">
        <v>1</v>
      </c>
      <c r="K355" s="246">
        <f t="shared" si="51"/>
        <v>1</v>
      </c>
      <c r="L355" s="23"/>
    </row>
    <row r="356" spans="1:12" s="314" customFormat="1" ht="18" x14ac:dyDescent="0.25">
      <c r="A356" s="259"/>
      <c r="B356" s="352"/>
      <c r="C356" s="352"/>
      <c r="D356" s="315" t="s">
        <v>345</v>
      </c>
      <c r="E356" s="246"/>
      <c r="F356" s="246"/>
      <c r="G356" s="246">
        <v>5.69</v>
      </c>
      <c r="H356" s="246"/>
      <c r="I356" s="246">
        <v>2.5099999999999998</v>
      </c>
      <c r="J356" s="247">
        <v>1</v>
      </c>
      <c r="K356" s="246">
        <f t="shared" si="51"/>
        <v>1</v>
      </c>
      <c r="L356" s="23"/>
    </row>
    <row r="357" spans="1:12" s="314" customFormat="1" ht="18" x14ac:dyDescent="0.25">
      <c r="A357" s="259"/>
      <c r="B357" s="352"/>
      <c r="C357" s="352"/>
      <c r="D357" s="315" t="s">
        <v>346</v>
      </c>
      <c r="E357" s="246"/>
      <c r="F357" s="246"/>
      <c r="G357" s="246">
        <v>13.679</v>
      </c>
      <c r="H357" s="246"/>
      <c r="I357" s="246">
        <v>9.83</v>
      </c>
      <c r="J357" s="247">
        <v>1</v>
      </c>
      <c r="K357" s="246">
        <f t="shared" si="51"/>
        <v>1</v>
      </c>
      <c r="L357" s="23"/>
    </row>
    <row r="358" spans="1:12" s="314" customFormat="1" ht="18" x14ac:dyDescent="0.25">
      <c r="A358" s="259"/>
      <c r="B358" s="352"/>
      <c r="C358" s="352"/>
      <c r="D358" s="315" t="s">
        <v>347</v>
      </c>
      <c r="E358" s="246"/>
      <c r="F358" s="246"/>
      <c r="G358" s="246">
        <v>15</v>
      </c>
      <c r="H358" s="246"/>
      <c r="I358" s="246">
        <v>13.76</v>
      </c>
      <c r="J358" s="247">
        <v>1</v>
      </c>
      <c r="K358" s="246">
        <f t="shared" si="51"/>
        <v>1</v>
      </c>
      <c r="L358" s="23"/>
    </row>
    <row r="359" spans="1:12" s="314" customFormat="1" ht="18" x14ac:dyDescent="0.25">
      <c r="A359" s="259"/>
      <c r="B359" s="352"/>
      <c r="C359" s="352"/>
      <c r="D359" s="315" t="s">
        <v>348</v>
      </c>
      <c r="E359" s="246"/>
      <c r="F359" s="246"/>
      <c r="G359" s="246">
        <v>8.25</v>
      </c>
      <c r="H359" s="246"/>
      <c r="I359" s="246">
        <v>4.2</v>
      </c>
      <c r="J359" s="247"/>
      <c r="K359" s="246">
        <f t="shared" si="51"/>
        <v>0</v>
      </c>
      <c r="L359" s="23"/>
    </row>
    <row r="360" spans="1:12" ht="18" x14ac:dyDescent="0.25">
      <c r="A360" s="259"/>
      <c r="B360" s="352"/>
      <c r="C360" s="352"/>
      <c r="D360" s="315"/>
      <c r="E360" s="246"/>
      <c r="F360" s="246"/>
      <c r="G360" s="246"/>
      <c r="H360" s="246"/>
      <c r="I360" s="246"/>
      <c r="J360" s="247"/>
      <c r="K360" s="534">
        <f>SUM(K353:K359)</f>
        <v>6</v>
      </c>
    </row>
    <row r="361" spans="1:12" s="258" customFormat="1" ht="54.75" customHeight="1" x14ac:dyDescent="0.25">
      <c r="A361" s="259"/>
      <c r="B361" s="535" t="str">
        <f>'Planila Orçamentária'!C66</f>
        <v>PUXADOR HORIZONTAL NAS PORTAS DOS BANHEIROS</v>
      </c>
      <c r="C361" s="352" t="s">
        <v>16</v>
      </c>
      <c r="D361" s="315"/>
      <c r="E361" s="246"/>
      <c r="F361" s="246"/>
      <c r="G361" s="246"/>
      <c r="H361" s="246"/>
      <c r="I361" s="246"/>
      <c r="J361" s="247"/>
      <c r="K361" s="534"/>
      <c r="L361" s="23"/>
    </row>
    <row r="362" spans="1:12" s="258" customFormat="1" ht="18" x14ac:dyDescent="0.25">
      <c r="A362" s="259"/>
      <c r="B362" s="352"/>
      <c r="C362" s="352"/>
      <c r="D362" s="315" t="s">
        <v>342</v>
      </c>
      <c r="E362" s="246"/>
      <c r="F362" s="246"/>
      <c r="G362" s="246"/>
      <c r="H362" s="246"/>
      <c r="I362" s="246"/>
      <c r="J362" s="247"/>
      <c r="K362" s="246">
        <f>J362</f>
        <v>0</v>
      </c>
      <c r="L362" s="23"/>
    </row>
    <row r="363" spans="1:12" s="258" customFormat="1" ht="18" x14ac:dyDescent="0.25">
      <c r="A363" s="259"/>
      <c r="B363" s="352"/>
      <c r="C363" s="352"/>
      <c r="D363" s="315" t="s">
        <v>343</v>
      </c>
      <c r="E363" s="246"/>
      <c r="F363" s="246"/>
      <c r="G363" s="246"/>
      <c r="H363" s="246"/>
      <c r="I363" s="246"/>
      <c r="J363" s="247"/>
      <c r="K363" s="246">
        <f t="shared" ref="K363:K368" si="52">J363</f>
        <v>0</v>
      </c>
      <c r="L363" s="23"/>
    </row>
    <row r="364" spans="1:12" s="258" customFormat="1" ht="18" x14ac:dyDescent="0.25">
      <c r="A364" s="259"/>
      <c r="B364" s="352"/>
      <c r="C364" s="352"/>
      <c r="D364" s="315" t="s">
        <v>344</v>
      </c>
      <c r="E364" s="246"/>
      <c r="F364" s="246"/>
      <c r="G364" s="246"/>
      <c r="H364" s="246"/>
      <c r="I364" s="246"/>
      <c r="J364" s="247"/>
      <c r="K364" s="246">
        <f t="shared" si="52"/>
        <v>0</v>
      </c>
      <c r="L364" s="23"/>
    </row>
    <row r="365" spans="1:12" s="258" customFormat="1" ht="18" x14ac:dyDescent="0.25">
      <c r="A365" s="259"/>
      <c r="B365" s="352"/>
      <c r="C365" s="352"/>
      <c r="D365" s="315" t="s">
        <v>345</v>
      </c>
      <c r="E365" s="246"/>
      <c r="F365" s="246"/>
      <c r="G365" s="246"/>
      <c r="H365" s="246"/>
      <c r="I365" s="246"/>
      <c r="J365" s="247">
        <v>1</v>
      </c>
      <c r="K365" s="246">
        <f t="shared" si="52"/>
        <v>1</v>
      </c>
      <c r="L365" s="23"/>
    </row>
    <row r="366" spans="1:12" s="258" customFormat="1" ht="18" x14ac:dyDescent="0.25">
      <c r="A366" s="259"/>
      <c r="B366" s="352"/>
      <c r="C366" s="352"/>
      <c r="D366" s="315" t="s">
        <v>346</v>
      </c>
      <c r="E366" s="246"/>
      <c r="F366" s="246"/>
      <c r="G366" s="246"/>
      <c r="H366" s="246"/>
      <c r="I366" s="246"/>
      <c r="J366" s="247">
        <v>1</v>
      </c>
      <c r="K366" s="246">
        <f t="shared" si="52"/>
        <v>1</v>
      </c>
      <c r="L366" s="23"/>
    </row>
    <row r="367" spans="1:12" s="258" customFormat="1" ht="18" x14ac:dyDescent="0.25">
      <c r="A367" s="259"/>
      <c r="B367" s="352"/>
      <c r="C367" s="352"/>
      <c r="D367" s="315" t="s">
        <v>347</v>
      </c>
      <c r="E367" s="246"/>
      <c r="F367" s="246"/>
      <c r="G367" s="246"/>
      <c r="H367" s="246"/>
      <c r="I367" s="246"/>
      <c r="J367" s="247">
        <v>1</v>
      </c>
      <c r="K367" s="246">
        <f t="shared" si="52"/>
        <v>1</v>
      </c>
      <c r="L367" s="23"/>
    </row>
    <row r="368" spans="1:12" s="258" customFormat="1" ht="18" x14ac:dyDescent="0.25">
      <c r="A368" s="259"/>
      <c r="B368" s="352"/>
      <c r="C368" s="352"/>
      <c r="D368" s="315" t="s">
        <v>348</v>
      </c>
      <c r="E368" s="246"/>
      <c r="F368" s="246"/>
      <c r="G368" s="246"/>
      <c r="H368" s="246"/>
      <c r="I368" s="246"/>
      <c r="J368" s="247"/>
      <c r="K368" s="246">
        <f t="shared" si="52"/>
        <v>0</v>
      </c>
      <c r="L368" s="23"/>
    </row>
    <row r="369" spans="1:12" ht="18" x14ac:dyDescent="0.25">
      <c r="A369" s="259"/>
      <c r="B369" s="352"/>
      <c r="C369" s="352"/>
      <c r="D369" s="315"/>
      <c r="E369" s="246"/>
      <c r="F369" s="246"/>
      <c r="G369" s="246"/>
      <c r="H369" s="246"/>
      <c r="I369" s="246"/>
      <c r="J369" s="247"/>
      <c r="K369" s="534">
        <f>SUM(K362:K368)</f>
        <v>3</v>
      </c>
    </row>
    <row r="370" spans="1:12" s="258" customFormat="1" ht="18" x14ac:dyDescent="0.25">
      <c r="A370" s="259"/>
      <c r="B370" s="535" t="str">
        <f>'Planila Orçamentária'!C67</f>
        <v>LIMPEZA GERAL DA OBRA</v>
      </c>
      <c r="C370" s="352"/>
      <c r="D370" s="315"/>
      <c r="E370" s="246"/>
      <c r="F370" s="246"/>
      <c r="G370" s="246"/>
      <c r="H370" s="246"/>
      <c r="I370" s="246"/>
      <c r="J370" s="247"/>
      <c r="K370" s="534"/>
      <c r="L370" s="23"/>
    </row>
    <row r="371" spans="1:12" s="314" customFormat="1" ht="18" x14ac:dyDescent="0.25">
      <c r="A371" s="259"/>
      <c r="B371" s="352"/>
      <c r="C371" s="352"/>
      <c r="D371" s="315" t="s">
        <v>342</v>
      </c>
      <c r="E371" s="246">
        <v>10.15</v>
      </c>
      <c r="F371" s="246">
        <v>9.5500000000000007</v>
      </c>
      <c r="G371" s="246">
        <v>16.670000000000002</v>
      </c>
      <c r="H371" s="246"/>
      <c r="I371" s="246">
        <f>E371*F371</f>
        <v>96.932500000000005</v>
      </c>
      <c r="J371" s="129"/>
      <c r="K371" s="246">
        <f>I371</f>
        <v>96.932500000000005</v>
      </c>
      <c r="L371" s="23"/>
    </row>
    <row r="372" spans="1:12" ht="18" x14ac:dyDescent="0.25">
      <c r="A372" s="259"/>
      <c r="B372" s="352"/>
      <c r="C372" s="352"/>
      <c r="D372" s="315" t="s">
        <v>343</v>
      </c>
      <c r="E372" s="129"/>
      <c r="F372" s="129"/>
      <c r="G372" s="246">
        <v>21.87</v>
      </c>
      <c r="H372" s="246"/>
      <c r="I372" s="246"/>
      <c r="J372" s="129"/>
      <c r="K372" s="246">
        <f t="shared" ref="K372:K377" si="53">I372</f>
        <v>0</v>
      </c>
    </row>
    <row r="373" spans="1:12" ht="18" x14ac:dyDescent="0.25">
      <c r="A373" s="259"/>
      <c r="B373" s="352"/>
      <c r="C373" s="352"/>
      <c r="D373" s="315" t="s">
        <v>344</v>
      </c>
      <c r="E373" s="129"/>
      <c r="F373" s="129"/>
      <c r="G373" s="246">
        <v>5.54</v>
      </c>
      <c r="H373" s="246"/>
      <c r="I373" s="246"/>
      <c r="J373" s="129"/>
      <c r="K373" s="246">
        <f t="shared" si="53"/>
        <v>0</v>
      </c>
    </row>
    <row r="374" spans="1:12" ht="18" x14ac:dyDescent="0.25">
      <c r="A374" s="259"/>
      <c r="B374" s="352"/>
      <c r="C374" s="352"/>
      <c r="D374" s="315" t="s">
        <v>345</v>
      </c>
      <c r="E374" s="129"/>
      <c r="F374" s="129"/>
      <c r="G374" s="246">
        <v>5.69</v>
      </c>
      <c r="H374" s="246"/>
      <c r="I374" s="246"/>
      <c r="J374" s="129"/>
      <c r="K374" s="246">
        <f t="shared" si="53"/>
        <v>0</v>
      </c>
    </row>
    <row r="375" spans="1:12" ht="18" x14ac:dyDescent="0.25">
      <c r="A375" s="259"/>
      <c r="B375" s="352"/>
      <c r="C375" s="352"/>
      <c r="D375" s="315" t="s">
        <v>346</v>
      </c>
      <c r="E375" s="129"/>
      <c r="F375" s="129"/>
      <c r="G375" s="246">
        <v>13.679</v>
      </c>
      <c r="H375" s="246"/>
      <c r="I375" s="246"/>
      <c r="J375" s="129"/>
      <c r="K375" s="246">
        <f t="shared" si="53"/>
        <v>0</v>
      </c>
    </row>
    <row r="376" spans="1:12" ht="18" x14ac:dyDescent="0.25">
      <c r="A376" s="259"/>
      <c r="B376" s="352"/>
      <c r="C376" s="352"/>
      <c r="D376" s="315" t="s">
        <v>347</v>
      </c>
      <c r="E376" s="129"/>
      <c r="F376" s="129"/>
      <c r="G376" s="246">
        <v>15</v>
      </c>
      <c r="H376" s="246"/>
      <c r="I376" s="246"/>
      <c r="J376" s="129"/>
      <c r="K376" s="246">
        <f t="shared" si="53"/>
        <v>0</v>
      </c>
    </row>
    <row r="377" spans="1:12" ht="18" x14ac:dyDescent="0.25">
      <c r="A377" s="259"/>
      <c r="B377" s="352"/>
      <c r="C377" s="352"/>
      <c r="D377" s="315" t="s">
        <v>348</v>
      </c>
      <c r="E377" s="129"/>
      <c r="F377" s="129"/>
      <c r="G377" s="246">
        <v>8.25</v>
      </c>
      <c r="H377" s="246"/>
      <c r="I377" s="246"/>
      <c r="J377" s="129"/>
      <c r="K377" s="246">
        <f t="shared" si="53"/>
        <v>0</v>
      </c>
    </row>
    <row r="378" spans="1:12" ht="18" x14ac:dyDescent="0.25">
      <c r="A378" s="259"/>
      <c r="B378" s="352"/>
      <c r="C378" s="352"/>
      <c r="D378" s="129"/>
      <c r="E378" s="129"/>
      <c r="F378" s="129"/>
      <c r="G378" s="129"/>
      <c r="H378" s="129"/>
      <c r="I378" s="129"/>
      <c r="J378" s="129"/>
      <c r="K378" s="534">
        <f>SUM(K371:K377)</f>
        <v>96.932500000000005</v>
      </c>
    </row>
    <row r="379" spans="1:12" x14ac:dyDescent="0.25">
      <c r="A379" s="259"/>
      <c r="B379" s="129"/>
      <c r="C379" s="129"/>
      <c r="D379" s="129"/>
      <c r="E379" s="129"/>
      <c r="F379" s="129"/>
      <c r="G379" s="129"/>
      <c r="H379" s="129"/>
      <c r="I379" s="129"/>
      <c r="J379" s="129"/>
      <c r="K379" s="129"/>
    </row>
    <row r="380" spans="1:12" x14ac:dyDescent="0.25">
      <c r="A380" s="259"/>
      <c r="B380" s="129"/>
      <c r="C380" s="129"/>
      <c r="D380" s="129"/>
      <c r="E380" s="129"/>
      <c r="F380" s="129"/>
      <c r="G380" s="129"/>
      <c r="H380" s="129"/>
      <c r="I380" s="129"/>
      <c r="J380" s="129"/>
      <c r="K380" s="129"/>
    </row>
  </sheetData>
  <mergeCells count="12">
    <mergeCell ref="P7:S18"/>
    <mergeCell ref="A12:K12"/>
    <mergeCell ref="E9:K9"/>
    <mergeCell ref="E10:K10"/>
    <mergeCell ref="A10:D10"/>
    <mergeCell ref="A14:K14"/>
    <mergeCell ref="A9:D9"/>
    <mergeCell ref="A2:B7"/>
    <mergeCell ref="C2:D7"/>
    <mergeCell ref="E2:K3"/>
    <mergeCell ref="E4:K5"/>
    <mergeCell ref="E6:K7"/>
  </mergeCells>
  <pageMargins left="0.51181102362204722" right="0.51181102362204722" top="0.78740157480314965" bottom="0.78740157480314965" header="0.31496062992125984" footer="0.31496062992125984"/>
  <pageSetup paperSize="9" scale="27" orientation="landscape" r:id="rId1"/>
  <rowBreaks count="5" manualBreakCount="5">
    <brk id="83" min="1" max="10" man="1"/>
    <brk id="175" min="1" max="10" man="1"/>
    <brk id="203" min="1" max="10" man="1"/>
    <brk id="276" min="1" max="10" man="1"/>
    <brk id="331" min="1" max="10" man="1"/>
  </rowBreaks>
  <colBreaks count="1" manualBreakCount="1">
    <brk id="11" min="1" max="5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5"/>
  <sheetViews>
    <sheetView view="pageBreakPreview" topLeftCell="A10" zoomScale="86" zoomScaleSheetLayoutView="86" workbookViewId="0">
      <selection activeCell="L19" sqref="L19"/>
    </sheetView>
  </sheetViews>
  <sheetFormatPr defaultRowHeight="18" customHeight="1" x14ac:dyDescent="0.25"/>
  <cols>
    <col min="1" max="1" width="4.7109375" style="23" customWidth="1"/>
    <col min="2" max="2" width="16.7109375" style="27" customWidth="1"/>
    <col min="3" max="3" width="54" style="23" customWidth="1"/>
    <col min="4" max="4" width="9.5703125" style="24" customWidth="1"/>
    <col min="5" max="5" width="9.7109375" style="28" customWidth="1"/>
    <col min="6" max="6" width="17" style="26" customWidth="1"/>
    <col min="7" max="7" width="19.140625" style="26" customWidth="1"/>
    <col min="8" max="8" width="15" style="23" customWidth="1"/>
    <col min="9" max="9" width="14.7109375" style="23" customWidth="1"/>
    <col min="10" max="10" width="0.140625" style="23" customWidth="1"/>
    <col min="11" max="11" width="11.5703125" style="23" customWidth="1"/>
    <col min="12" max="12" width="17.7109375" style="23" customWidth="1"/>
    <col min="13" max="16384" width="9.140625" style="23"/>
  </cols>
  <sheetData>
    <row r="1" spans="2:10" ht="18" customHeight="1" x14ac:dyDescent="0.25">
      <c r="B1" s="29"/>
      <c r="C1" s="30"/>
      <c r="D1" s="31"/>
      <c r="E1" s="32"/>
      <c r="F1" s="33"/>
      <c r="G1" s="33"/>
      <c r="H1" s="30"/>
      <c r="I1" s="30"/>
      <c r="J1" s="30"/>
    </row>
    <row r="2" spans="2:10" ht="18" customHeight="1" x14ac:dyDescent="0.25">
      <c r="B2" s="465"/>
      <c r="C2" s="465"/>
      <c r="D2" s="353" t="str">
        <f>'Planila Orçamentária'!F2</f>
        <v>GABINETE DO SECRETÁRIO</v>
      </c>
      <c r="E2" s="353"/>
      <c r="F2" s="353"/>
      <c r="G2" s="353"/>
      <c r="H2" s="353"/>
      <c r="I2" s="353"/>
      <c r="J2" s="353"/>
    </row>
    <row r="3" spans="2:10" ht="18" customHeight="1" x14ac:dyDescent="0.25">
      <c r="B3" s="465"/>
      <c r="C3" s="465"/>
      <c r="D3" s="353"/>
      <c r="E3" s="353"/>
      <c r="F3" s="353"/>
      <c r="G3" s="353"/>
      <c r="H3" s="353"/>
      <c r="I3" s="353"/>
      <c r="J3" s="353"/>
    </row>
    <row r="4" spans="2:10" ht="18" customHeight="1" x14ac:dyDescent="0.25">
      <c r="B4" s="465"/>
      <c r="C4" s="465"/>
      <c r="D4" s="353" t="str">
        <f>'Planila Orçamentária'!F4</f>
        <v>NÚCLEO DE INFRA-ESTRUTURA EM SAÚDE - NIS</v>
      </c>
      <c r="E4" s="353"/>
      <c r="F4" s="353"/>
      <c r="G4" s="353"/>
      <c r="H4" s="353"/>
      <c r="I4" s="353"/>
      <c r="J4" s="353"/>
    </row>
    <row r="5" spans="2:10" ht="18" customHeight="1" x14ac:dyDescent="0.25">
      <c r="B5" s="465"/>
      <c r="C5" s="465"/>
      <c r="D5" s="353"/>
      <c r="E5" s="353"/>
      <c r="F5" s="353"/>
      <c r="G5" s="353"/>
      <c r="H5" s="353"/>
      <c r="I5" s="353"/>
      <c r="J5" s="353"/>
    </row>
    <row r="6" spans="2:10" ht="18" customHeight="1" x14ac:dyDescent="0.25">
      <c r="B6" s="465"/>
      <c r="C6" s="465"/>
      <c r="D6" s="353" t="str">
        <f>'Planila Orçamentária'!F6</f>
        <v>COORDENAÇÃO DE INFRA-ESTRUTURA EM SAÚDE</v>
      </c>
      <c r="E6" s="353"/>
      <c r="F6" s="353"/>
      <c r="G6" s="353"/>
      <c r="H6" s="353"/>
      <c r="I6" s="353"/>
      <c r="J6" s="353"/>
    </row>
    <row r="7" spans="2:10" ht="18" customHeight="1" x14ac:dyDescent="0.25">
      <c r="B7" s="465"/>
      <c r="C7" s="465"/>
      <c r="D7" s="353"/>
      <c r="E7" s="353"/>
      <c r="F7" s="353"/>
      <c r="G7" s="353"/>
      <c r="H7" s="353"/>
      <c r="I7" s="353"/>
      <c r="J7" s="353"/>
    </row>
    <row r="8" spans="2:10" s="187" customFormat="1" ht="4.5" customHeight="1" x14ac:dyDescent="0.25">
      <c r="B8" s="253"/>
      <c r="C8" s="253"/>
      <c r="D8" s="254"/>
      <c r="E8" s="254"/>
      <c r="F8" s="254"/>
      <c r="G8" s="254"/>
      <c r="H8" s="254"/>
      <c r="I8" s="254"/>
      <c r="J8" s="254"/>
    </row>
    <row r="9" spans="2:10" ht="18" customHeight="1" x14ac:dyDescent="0.25">
      <c r="B9" s="440" t="str">
        <f>'Planila Orçamentária'!B10</f>
        <v>Obra: Hospital da Policia</v>
      </c>
      <c r="C9" s="441"/>
      <c r="D9" s="441"/>
      <c r="E9" s="442"/>
      <c r="F9" s="469" t="str">
        <f>'Planila Orçamentária'!H10</f>
        <v>Município: Teresina-PI</v>
      </c>
      <c r="G9" s="470"/>
      <c r="H9" s="470"/>
      <c r="I9" s="470"/>
      <c r="J9" s="471"/>
    </row>
    <row r="10" spans="2:10" ht="18" customHeight="1" x14ac:dyDescent="0.25">
      <c r="B10" s="440" t="str">
        <f>'Planila Orçamentária'!B11</f>
        <v>Endereço: Teresina</v>
      </c>
      <c r="C10" s="441"/>
      <c r="D10" s="441"/>
      <c r="E10" s="442"/>
      <c r="F10" s="380" t="str">
        <f>'Planila Orçamentária'!H11</f>
        <v>Data Base: Janeiro/2015 com Desoneração</v>
      </c>
      <c r="G10" s="381"/>
      <c r="H10" s="381"/>
      <c r="I10" s="382"/>
      <c r="J10" s="91"/>
    </row>
    <row r="11" spans="2:10" ht="5.0999999999999996" customHeight="1" x14ac:dyDescent="0.25">
      <c r="B11" s="199"/>
      <c r="C11" s="199"/>
      <c r="D11" s="199"/>
      <c r="E11" s="199"/>
      <c r="F11" s="200"/>
      <c r="G11" s="200"/>
      <c r="H11" s="200"/>
      <c r="I11" s="200"/>
      <c r="J11" s="94"/>
    </row>
    <row r="12" spans="2:10" ht="18" customHeight="1" x14ac:dyDescent="0.25">
      <c r="B12" s="445" t="s">
        <v>82</v>
      </c>
      <c r="C12" s="446"/>
      <c r="D12" s="446"/>
      <c r="E12" s="446"/>
      <c r="F12" s="446"/>
      <c r="G12" s="446"/>
      <c r="H12" s="446"/>
      <c r="I12" s="447"/>
      <c r="J12" s="94"/>
    </row>
    <row r="13" spans="2:10" s="87" customFormat="1" ht="5.0999999999999996" customHeight="1" x14ac:dyDescent="0.25">
      <c r="B13" s="199"/>
      <c r="C13" s="199"/>
      <c r="D13" s="199"/>
      <c r="E13" s="199"/>
      <c r="F13" s="199"/>
      <c r="G13" s="199"/>
      <c r="H13" s="199"/>
      <c r="I13" s="199"/>
      <c r="J13" s="201"/>
    </row>
    <row r="14" spans="2:10" ht="18.75" customHeight="1" x14ac:dyDescent="0.25">
      <c r="B14" s="443" t="s">
        <v>70</v>
      </c>
      <c r="C14" s="444"/>
      <c r="D14" s="466">
        <v>0.89459999999999995</v>
      </c>
      <c r="E14" s="466"/>
      <c r="F14" s="467"/>
      <c r="G14" s="467"/>
      <c r="H14" s="467"/>
      <c r="I14" s="468"/>
      <c r="J14" s="92"/>
    </row>
    <row r="15" spans="2:10" ht="48.75" customHeight="1" x14ac:dyDescent="0.25">
      <c r="B15" s="450" t="s">
        <v>257</v>
      </c>
      <c r="C15" s="451"/>
      <c r="D15" s="451"/>
      <c r="E15" s="451"/>
      <c r="F15" s="451"/>
      <c r="G15" s="451"/>
      <c r="H15" s="451"/>
      <c r="I15" s="452"/>
      <c r="J15" s="93"/>
    </row>
    <row r="16" spans="2:10" ht="18.75" customHeight="1" x14ac:dyDescent="0.25">
      <c r="B16" s="453" t="s">
        <v>69</v>
      </c>
      <c r="C16" s="454"/>
      <c r="D16" s="146">
        <f>I32</f>
        <v>168.84</v>
      </c>
      <c r="E16" s="147"/>
      <c r="F16" s="147"/>
      <c r="G16" s="148"/>
      <c r="H16" s="148"/>
      <c r="I16" s="149" t="s">
        <v>103</v>
      </c>
      <c r="J16" s="93"/>
    </row>
    <row r="17" spans="2:10" ht="18.75" customHeight="1" x14ac:dyDescent="0.25">
      <c r="B17" s="456"/>
      <c r="C17" s="457"/>
      <c r="D17" s="457"/>
      <c r="E17" s="457"/>
      <c r="F17" s="457"/>
      <c r="G17" s="457"/>
      <c r="H17" s="457"/>
      <c r="I17" s="458"/>
      <c r="J17" s="93"/>
    </row>
    <row r="18" spans="2:10" ht="18.75" customHeight="1" x14ac:dyDescent="0.25">
      <c r="B18" s="150" t="s">
        <v>56</v>
      </c>
      <c r="C18" s="151" t="s">
        <v>57</v>
      </c>
      <c r="D18" s="151"/>
      <c r="E18" s="151"/>
      <c r="F18" s="151" t="s">
        <v>58</v>
      </c>
      <c r="G18" s="151" t="s">
        <v>59</v>
      </c>
      <c r="H18" s="151" t="s">
        <v>60</v>
      </c>
      <c r="I18" s="152" t="s">
        <v>61</v>
      </c>
      <c r="J18" s="93"/>
    </row>
    <row r="19" spans="2:10" ht="18.75" customHeight="1" x14ac:dyDescent="0.25">
      <c r="B19" s="459" t="s">
        <v>62</v>
      </c>
      <c r="C19" s="460"/>
      <c r="D19" s="460"/>
      <c r="E19" s="460"/>
      <c r="F19" s="460"/>
      <c r="G19" s="460"/>
      <c r="H19" s="460"/>
      <c r="I19" s="461"/>
      <c r="J19" s="93"/>
    </row>
    <row r="20" spans="2:10" ht="18.75" customHeight="1" x14ac:dyDescent="0.2">
      <c r="B20" s="153" t="s">
        <v>227</v>
      </c>
      <c r="C20" s="455" t="s">
        <v>115</v>
      </c>
      <c r="D20" s="455"/>
      <c r="E20" s="455"/>
      <c r="F20" s="154" t="s">
        <v>116</v>
      </c>
      <c r="G20" s="155">
        <v>0.5</v>
      </c>
      <c r="H20" s="156">
        <f>8.96/1.8946</f>
        <v>4.7292304444209865</v>
      </c>
      <c r="I20" s="157">
        <f>ROUND(G20*H20,2)</f>
        <v>2.36</v>
      </c>
      <c r="J20" s="93"/>
    </row>
    <row r="21" spans="2:10" ht="18.75" customHeight="1" x14ac:dyDescent="0.2">
      <c r="B21" s="153" t="s">
        <v>226</v>
      </c>
      <c r="C21" s="455" t="s">
        <v>221</v>
      </c>
      <c r="D21" s="455"/>
      <c r="E21" s="455"/>
      <c r="F21" s="154" t="s">
        <v>116</v>
      </c>
      <c r="G21" s="155">
        <v>6.15</v>
      </c>
      <c r="H21" s="156">
        <f>8.96/1.8946</f>
        <v>4.7292304444209865</v>
      </c>
      <c r="I21" s="157">
        <f>ROUND(G21*H21,2)</f>
        <v>29.08</v>
      </c>
      <c r="J21" s="93"/>
    </row>
    <row r="22" spans="2:10" ht="18.75" customHeight="1" x14ac:dyDescent="0.25">
      <c r="B22" s="436" t="s">
        <v>65</v>
      </c>
      <c r="C22" s="437"/>
      <c r="D22" s="437"/>
      <c r="E22" s="437"/>
      <c r="F22" s="437"/>
      <c r="G22" s="437"/>
      <c r="H22" s="437"/>
      <c r="I22" s="158">
        <f>SUM(I20:I21)</f>
        <v>31.439999999999998</v>
      </c>
      <c r="J22" s="93"/>
    </row>
    <row r="23" spans="2:10" ht="18.75" customHeight="1" x14ac:dyDescent="0.25">
      <c r="B23" s="459" t="s">
        <v>71</v>
      </c>
      <c r="C23" s="460"/>
      <c r="D23" s="460"/>
      <c r="E23" s="460"/>
      <c r="F23" s="460"/>
      <c r="G23" s="460"/>
      <c r="H23" s="460"/>
      <c r="I23" s="461"/>
      <c r="J23" s="93"/>
    </row>
    <row r="24" spans="2:10" ht="18.75" customHeight="1" x14ac:dyDescent="0.2">
      <c r="B24" s="153" t="s">
        <v>117</v>
      </c>
      <c r="C24" s="435" t="s">
        <v>222</v>
      </c>
      <c r="D24" s="435"/>
      <c r="E24" s="435"/>
      <c r="F24" s="154" t="s">
        <v>58</v>
      </c>
      <c r="G24" s="155">
        <v>1</v>
      </c>
      <c r="H24" s="159">
        <v>0.5</v>
      </c>
      <c r="I24" s="157">
        <f>ROUND(G24*H24,2)</f>
        <v>0.5</v>
      </c>
      <c r="J24" s="93"/>
    </row>
    <row r="25" spans="2:10" ht="18.75" customHeight="1" x14ac:dyDescent="0.2">
      <c r="B25" s="153" t="s">
        <v>118</v>
      </c>
      <c r="C25" s="435" t="s">
        <v>223</v>
      </c>
      <c r="D25" s="435"/>
      <c r="E25" s="435"/>
      <c r="F25" s="154" t="s">
        <v>121</v>
      </c>
      <c r="G25" s="155">
        <v>4.4999999999999998E-2</v>
      </c>
      <c r="H25" s="159">
        <v>1800</v>
      </c>
      <c r="I25" s="157">
        <f>ROUND(G25*H25,2)</f>
        <v>81</v>
      </c>
      <c r="J25" s="93"/>
    </row>
    <row r="26" spans="2:10" ht="18.75" customHeight="1" x14ac:dyDescent="0.2">
      <c r="B26" s="153" t="s">
        <v>119</v>
      </c>
      <c r="C26" s="435" t="s">
        <v>224</v>
      </c>
      <c r="D26" s="435"/>
      <c r="E26" s="435"/>
      <c r="F26" s="154" t="s">
        <v>99</v>
      </c>
      <c r="G26" s="155">
        <v>0.1</v>
      </c>
      <c r="H26" s="160">
        <v>8.42</v>
      </c>
      <c r="I26" s="157">
        <f>ROUND(G26*H26,2)</f>
        <v>0.84</v>
      </c>
      <c r="J26" s="93"/>
    </row>
    <row r="27" spans="2:10" ht="18.75" customHeight="1" x14ac:dyDescent="0.2">
      <c r="B27" s="153" t="s">
        <v>120</v>
      </c>
      <c r="C27" s="435" t="s">
        <v>225</v>
      </c>
      <c r="D27" s="435"/>
      <c r="E27" s="435"/>
      <c r="F27" s="154" t="s">
        <v>58</v>
      </c>
      <c r="G27" s="155">
        <v>1</v>
      </c>
      <c r="H27" s="156">
        <v>26.93</v>
      </c>
      <c r="I27" s="157">
        <f>ROUND(G27*H27,2)</f>
        <v>26.93</v>
      </c>
      <c r="J27" s="93"/>
    </row>
    <row r="28" spans="2:10" ht="18.75" customHeight="1" x14ac:dyDescent="0.25">
      <c r="B28" s="436" t="s">
        <v>72</v>
      </c>
      <c r="C28" s="437"/>
      <c r="D28" s="437"/>
      <c r="E28" s="437"/>
      <c r="F28" s="437"/>
      <c r="G28" s="437"/>
      <c r="H28" s="437"/>
      <c r="I28" s="161">
        <f>SUM(I24:I27)</f>
        <v>109.27000000000001</v>
      </c>
      <c r="J28" s="93"/>
    </row>
    <row r="29" spans="2:10" ht="18.75" customHeight="1" x14ac:dyDescent="0.25">
      <c r="B29" s="438"/>
      <c r="C29" s="439"/>
      <c r="D29" s="439"/>
      <c r="E29" s="439"/>
      <c r="F29" s="439"/>
      <c r="G29" s="439"/>
      <c r="H29" s="439"/>
      <c r="I29" s="462"/>
      <c r="J29" s="93"/>
    </row>
    <row r="30" spans="2:10" ht="18.75" customHeight="1" x14ac:dyDescent="0.25">
      <c r="B30" s="482" t="s">
        <v>66</v>
      </c>
      <c r="C30" s="483"/>
      <c r="D30" s="483"/>
      <c r="E30" s="483"/>
      <c r="F30" s="483"/>
      <c r="G30" s="483"/>
      <c r="H30" s="483"/>
      <c r="I30" s="162">
        <f>I22+I28</f>
        <v>140.71</v>
      </c>
      <c r="J30" s="93"/>
    </row>
    <row r="31" spans="2:10" ht="18.75" customHeight="1" x14ac:dyDescent="0.25">
      <c r="B31" s="482" t="s">
        <v>67</v>
      </c>
      <c r="C31" s="483"/>
      <c r="D31" s="483"/>
      <c r="E31" s="483"/>
      <c r="F31" s="483"/>
      <c r="G31" s="483"/>
      <c r="H31" s="483"/>
      <c r="I31" s="163">
        <f>ROUND(I22*$D$14,2)</f>
        <v>28.13</v>
      </c>
      <c r="J31" s="93"/>
    </row>
    <row r="32" spans="2:10" ht="18.75" customHeight="1" x14ac:dyDescent="0.25">
      <c r="B32" s="463" t="s">
        <v>68</v>
      </c>
      <c r="C32" s="464"/>
      <c r="D32" s="464"/>
      <c r="E32" s="464"/>
      <c r="F32" s="464"/>
      <c r="G32" s="464"/>
      <c r="H32" s="464"/>
      <c r="I32" s="164">
        <f>SUM(I30:I31)</f>
        <v>168.84</v>
      </c>
      <c r="J32" s="93"/>
    </row>
    <row r="33" spans="2:10" ht="18.75" customHeight="1" x14ac:dyDescent="0.25">
      <c r="B33" s="165"/>
      <c r="C33" s="166"/>
      <c r="D33" s="166"/>
      <c r="E33" s="166"/>
      <c r="F33" s="166"/>
      <c r="G33" s="166"/>
      <c r="H33" s="166"/>
      <c r="I33" s="167"/>
      <c r="J33" s="93"/>
    </row>
    <row r="34" spans="2:10" ht="29.25" customHeight="1" x14ac:dyDescent="0.25">
      <c r="B34" s="474" t="s">
        <v>258</v>
      </c>
      <c r="C34" s="475"/>
      <c r="D34" s="475"/>
      <c r="E34" s="475"/>
      <c r="F34" s="475"/>
      <c r="G34" s="475"/>
      <c r="H34" s="475"/>
      <c r="I34" s="487"/>
      <c r="J34" s="93"/>
    </row>
    <row r="35" spans="2:10" ht="18.75" customHeight="1" x14ac:dyDescent="0.25">
      <c r="B35" s="488" t="s">
        <v>69</v>
      </c>
      <c r="C35" s="489"/>
      <c r="D35" s="95">
        <f>I49</f>
        <v>154.9</v>
      </c>
      <c r="E35" s="96"/>
      <c r="F35" s="96"/>
      <c r="G35" s="97"/>
      <c r="H35" s="97"/>
      <c r="I35" s="98" t="s">
        <v>75</v>
      </c>
      <c r="J35" s="93"/>
    </row>
    <row r="36" spans="2:10" ht="18.75" customHeight="1" x14ac:dyDescent="0.25">
      <c r="B36" s="490"/>
      <c r="C36" s="491"/>
      <c r="D36" s="491"/>
      <c r="E36" s="491"/>
      <c r="F36" s="491"/>
      <c r="G36" s="491"/>
      <c r="H36" s="491"/>
      <c r="I36" s="492"/>
      <c r="J36" s="93"/>
    </row>
    <row r="37" spans="2:10" ht="18.75" customHeight="1" x14ac:dyDescent="0.25">
      <c r="B37" s="99" t="s">
        <v>56</v>
      </c>
      <c r="C37" s="100" t="s">
        <v>57</v>
      </c>
      <c r="D37" s="100"/>
      <c r="E37" s="100"/>
      <c r="F37" s="100" t="s">
        <v>58</v>
      </c>
      <c r="G37" s="100" t="s">
        <v>59</v>
      </c>
      <c r="H37" s="100" t="s">
        <v>60</v>
      </c>
      <c r="I37" s="101" t="s">
        <v>61</v>
      </c>
      <c r="J37" s="93"/>
    </row>
    <row r="38" spans="2:10" ht="18.75" customHeight="1" x14ac:dyDescent="0.25">
      <c r="B38" s="476" t="s">
        <v>62</v>
      </c>
      <c r="C38" s="477"/>
      <c r="D38" s="477"/>
      <c r="E38" s="477"/>
      <c r="F38" s="477"/>
      <c r="G38" s="477"/>
      <c r="H38" s="477"/>
      <c r="I38" s="478"/>
      <c r="J38" s="93"/>
    </row>
    <row r="39" spans="2:10" ht="18.75" customHeight="1" x14ac:dyDescent="0.2">
      <c r="B39" s="153" t="s">
        <v>227</v>
      </c>
      <c r="C39" s="455" t="s">
        <v>115</v>
      </c>
      <c r="D39" s="455"/>
      <c r="E39" s="455"/>
      <c r="F39" s="170" t="s">
        <v>63</v>
      </c>
      <c r="G39" s="155">
        <v>0.5</v>
      </c>
      <c r="H39" s="156">
        <f>8.96/1.8946</f>
        <v>4.7292304444209865</v>
      </c>
      <c r="I39" s="102">
        <f>ROUND(G39*H39,2)</f>
        <v>2.36</v>
      </c>
      <c r="J39" s="93"/>
    </row>
    <row r="40" spans="2:10" ht="18.75" customHeight="1" x14ac:dyDescent="0.2">
      <c r="B40" s="153" t="s">
        <v>226</v>
      </c>
      <c r="C40" s="455" t="s">
        <v>221</v>
      </c>
      <c r="D40" s="455"/>
      <c r="E40" s="455"/>
      <c r="F40" s="170" t="s">
        <v>63</v>
      </c>
      <c r="G40" s="155">
        <v>6.15</v>
      </c>
      <c r="H40" s="156">
        <f>8.96/1.8946</f>
        <v>4.7292304444209865</v>
      </c>
      <c r="I40" s="102">
        <f>ROUND(G40*H40,2)</f>
        <v>29.08</v>
      </c>
      <c r="J40" s="93"/>
    </row>
    <row r="41" spans="2:10" ht="18.75" customHeight="1" x14ac:dyDescent="0.25">
      <c r="B41" s="448" t="s">
        <v>65</v>
      </c>
      <c r="C41" s="449"/>
      <c r="D41" s="449"/>
      <c r="E41" s="449"/>
      <c r="F41" s="449"/>
      <c r="G41" s="449"/>
      <c r="H41" s="449"/>
      <c r="I41" s="103">
        <f>SUM(I39:I40)</f>
        <v>31.439999999999998</v>
      </c>
      <c r="J41" s="93"/>
    </row>
    <row r="42" spans="2:10" ht="18.75" customHeight="1" x14ac:dyDescent="0.25">
      <c r="B42" s="476" t="s">
        <v>71</v>
      </c>
      <c r="C42" s="477"/>
      <c r="D42" s="477"/>
      <c r="E42" s="477"/>
      <c r="F42" s="477"/>
      <c r="G42" s="477"/>
      <c r="H42" s="477"/>
      <c r="I42" s="478"/>
      <c r="J42" s="93"/>
    </row>
    <row r="43" spans="2:10" ht="46.5" customHeight="1" x14ac:dyDescent="0.25">
      <c r="B43" s="169" t="s">
        <v>127</v>
      </c>
      <c r="C43" s="481" t="s">
        <v>228</v>
      </c>
      <c r="D43" s="481"/>
      <c r="E43" s="481"/>
      <c r="F43" s="261" t="s">
        <v>121</v>
      </c>
      <c r="G43" s="106">
        <v>3.7999999999999999E-2</v>
      </c>
      <c r="H43" s="106">
        <v>1800</v>
      </c>
      <c r="I43" s="102">
        <f>ROUND(G43*H43,2)</f>
        <v>68.400000000000006</v>
      </c>
      <c r="J43" s="93"/>
    </row>
    <row r="44" spans="2:10" ht="38.25" customHeight="1" x14ac:dyDescent="0.2">
      <c r="B44" s="153" t="s">
        <v>120</v>
      </c>
      <c r="C44" s="481" t="s">
        <v>225</v>
      </c>
      <c r="D44" s="481"/>
      <c r="E44" s="481"/>
      <c r="F44" s="154" t="s">
        <v>58</v>
      </c>
      <c r="G44" s="106">
        <v>1</v>
      </c>
      <c r="H44" s="156">
        <v>26.93</v>
      </c>
      <c r="I44" s="102">
        <f>ROUND(G44*H44,2)</f>
        <v>26.93</v>
      </c>
      <c r="J44" s="93"/>
    </row>
    <row r="45" spans="2:10" ht="18.75" customHeight="1" x14ac:dyDescent="0.25">
      <c r="B45" s="448" t="s">
        <v>72</v>
      </c>
      <c r="C45" s="449"/>
      <c r="D45" s="449"/>
      <c r="E45" s="449"/>
      <c r="F45" s="449"/>
      <c r="G45" s="449"/>
      <c r="H45" s="449"/>
      <c r="I45" s="103">
        <f>SUM(I43:I44)</f>
        <v>95.330000000000013</v>
      </c>
      <c r="J45" s="93"/>
    </row>
    <row r="46" spans="2:10" ht="18.75" customHeight="1" x14ac:dyDescent="0.25">
      <c r="B46" s="484"/>
      <c r="C46" s="485"/>
      <c r="D46" s="485"/>
      <c r="E46" s="485"/>
      <c r="F46" s="485"/>
      <c r="G46" s="485"/>
      <c r="H46" s="485"/>
      <c r="I46" s="486"/>
      <c r="J46" s="93"/>
    </row>
    <row r="47" spans="2:10" ht="18.75" customHeight="1" x14ac:dyDescent="0.25">
      <c r="B47" s="493" t="s">
        <v>66</v>
      </c>
      <c r="C47" s="494"/>
      <c r="D47" s="494"/>
      <c r="E47" s="494"/>
      <c r="F47" s="494"/>
      <c r="G47" s="494"/>
      <c r="H47" s="494"/>
      <c r="I47" s="104">
        <f>I41+I45</f>
        <v>126.77000000000001</v>
      </c>
      <c r="J47" s="93"/>
    </row>
    <row r="48" spans="2:10" ht="18.75" customHeight="1" x14ac:dyDescent="0.25">
      <c r="B48" s="493" t="s">
        <v>67</v>
      </c>
      <c r="C48" s="494"/>
      <c r="D48" s="494"/>
      <c r="E48" s="494"/>
      <c r="F48" s="494"/>
      <c r="G48" s="494"/>
      <c r="H48" s="494"/>
      <c r="I48" s="104">
        <f>ROUND(I41*$D$14,2)</f>
        <v>28.13</v>
      </c>
      <c r="J48" s="93"/>
    </row>
    <row r="49" spans="2:10" ht="18.75" customHeight="1" x14ac:dyDescent="0.25">
      <c r="B49" s="479" t="s">
        <v>68</v>
      </c>
      <c r="C49" s="480"/>
      <c r="D49" s="480"/>
      <c r="E49" s="480"/>
      <c r="F49" s="480"/>
      <c r="G49" s="480"/>
      <c r="H49" s="480"/>
      <c r="I49" s="105">
        <f>I47+I48</f>
        <v>154.9</v>
      </c>
      <c r="J49" s="93"/>
    </row>
    <row r="50" spans="2:10" ht="18.75" customHeight="1" x14ac:dyDescent="0.25">
      <c r="B50" s="179"/>
      <c r="C50" s="180"/>
      <c r="D50" s="181"/>
      <c r="E50" s="181"/>
      <c r="F50" s="182"/>
      <c r="G50" s="182"/>
      <c r="H50" s="182"/>
      <c r="I50" s="183"/>
      <c r="J50" s="93"/>
    </row>
    <row r="51" spans="2:10" ht="29.25" customHeight="1" x14ac:dyDescent="0.25">
      <c r="B51" s="474" t="s">
        <v>260</v>
      </c>
      <c r="C51" s="475"/>
      <c r="D51" s="475"/>
      <c r="E51" s="475"/>
      <c r="F51" s="475"/>
      <c r="G51" s="475"/>
      <c r="H51" s="475"/>
      <c r="I51" s="487"/>
      <c r="J51" s="93"/>
    </row>
    <row r="52" spans="2:10" ht="18.75" customHeight="1" x14ac:dyDescent="0.25">
      <c r="B52" s="488" t="s">
        <v>69</v>
      </c>
      <c r="C52" s="489"/>
      <c r="D52" s="95">
        <f>I65</f>
        <v>1467.6899999999998</v>
      </c>
      <c r="E52" s="96"/>
      <c r="F52" s="96"/>
      <c r="G52" s="97"/>
      <c r="H52" s="97"/>
      <c r="I52" s="98" t="s">
        <v>75</v>
      </c>
      <c r="J52" s="93"/>
    </row>
    <row r="53" spans="2:10" s="278" customFormat="1" ht="18.75" customHeight="1" x14ac:dyDescent="0.25">
      <c r="B53" s="495"/>
      <c r="C53" s="496"/>
      <c r="D53" s="496"/>
      <c r="E53" s="496"/>
      <c r="F53" s="496"/>
      <c r="G53" s="496"/>
      <c r="H53" s="496"/>
      <c r="I53" s="497"/>
      <c r="J53" s="114"/>
    </row>
    <row r="54" spans="2:10" s="281" customFormat="1" ht="18.75" customHeight="1" x14ac:dyDescent="0.25">
      <c r="B54" s="282" t="s">
        <v>56</v>
      </c>
      <c r="C54" s="283" t="s">
        <v>57</v>
      </c>
      <c r="D54" s="283"/>
      <c r="E54" s="283"/>
      <c r="F54" s="283" t="s">
        <v>58</v>
      </c>
      <c r="G54" s="283" t="s">
        <v>59</v>
      </c>
      <c r="H54" s="283" t="s">
        <v>60</v>
      </c>
      <c r="I54" s="284" t="s">
        <v>61</v>
      </c>
      <c r="J54" s="280"/>
    </row>
    <row r="55" spans="2:10" s="278" customFormat="1" ht="18.75" customHeight="1" x14ac:dyDescent="0.25">
      <c r="B55" s="495" t="s">
        <v>62</v>
      </c>
      <c r="C55" s="496"/>
      <c r="D55" s="496"/>
      <c r="E55" s="496"/>
      <c r="F55" s="496"/>
      <c r="G55" s="496"/>
      <c r="H55" s="496"/>
      <c r="I55" s="497"/>
      <c r="J55" s="114"/>
    </row>
    <row r="56" spans="2:10" s="278" customFormat="1" ht="18.75" customHeight="1" x14ac:dyDescent="0.2">
      <c r="B56" s="285" t="s">
        <v>233</v>
      </c>
      <c r="C56" s="498" t="s">
        <v>221</v>
      </c>
      <c r="D56" s="498"/>
      <c r="E56" s="498"/>
      <c r="F56" s="253" t="s">
        <v>63</v>
      </c>
      <c r="G56" s="274">
        <v>3.75</v>
      </c>
      <c r="H56" s="275">
        <v>4</v>
      </c>
      <c r="I56" s="286">
        <f>ROUND(G56*H56,2)</f>
        <v>15</v>
      </c>
      <c r="J56" s="114"/>
    </row>
    <row r="57" spans="2:10" s="278" customFormat="1" ht="18.75" customHeight="1" x14ac:dyDescent="0.2">
      <c r="B57" s="285" t="s">
        <v>234</v>
      </c>
      <c r="C57" s="498" t="s">
        <v>115</v>
      </c>
      <c r="D57" s="498"/>
      <c r="E57" s="498"/>
      <c r="F57" s="253" t="s">
        <v>63</v>
      </c>
      <c r="G57" s="274">
        <v>3.75</v>
      </c>
      <c r="H57" s="275">
        <v>5.55</v>
      </c>
      <c r="I57" s="286">
        <f>ROUND(G57*H57,2)</f>
        <v>20.81</v>
      </c>
      <c r="J57" s="114"/>
    </row>
    <row r="58" spans="2:10" s="278" customFormat="1" ht="18.75" customHeight="1" x14ac:dyDescent="0.25">
      <c r="B58" s="501" t="s">
        <v>65</v>
      </c>
      <c r="C58" s="502"/>
      <c r="D58" s="502"/>
      <c r="E58" s="502"/>
      <c r="F58" s="502"/>
      <c r="G58" s="502"/>
      <c r="H58" s="502"/>
      <c r="I58" s="167">
        <f>SUM(I56:I57)</f>
        <v>35.81</v>
      </c>
      <c r="J58" s="114"/>
    </row>
    <row r="59" spans="2:10" s="278" customFormat="1" ht="18.75" customHeight="1" x14ac:dyDescent="0.25">
      <c r="B59" s="495" t="s">
        <v>71</v>
      </c>
      <c r="C59" s="496"/>
      <c r="D59" s="496"/>
      <c r="E59" s="496"/>
      <c r="F59" s="496"/>
      <c r="G59" s="496"/>
      <c r="H59" s="496"/>
      <c r="I59" s="497"/>
      <c r="J59" s="114"/>
    </row>
    <row r="60" spans="2:10" s="278" customFormat="1" ht="46.5" customHeight="1" x14ac:dyDescent="0.25">
      <c r="B60" s="285" t="s">
        <v>232</v>
      </c>
      <c r="C60" s="498" t="s">
        <v>270</v>
      </c>
      <c r="D60" s="498"/>
      <c r="E60" s="498"/>
      <c r="F60" s="253" t="s">
        <v>235</v>
      </c>
      <c r="G60" s="287">
        <v>2.31</v>
      </c>
      <c r="H60" s="275">
        <v>605.99</v>
      </c>
      <c r="I60" s="286">
        <f>ROUND(G60*H60,2)</f>
        <v>1399.84</v>
      </c>
      <c r="J60" s="114"/>
    </row>
    <row r="61" spans="2:10" s="278" customFormat="1" ht="18.75" customHeight="1" x14ac:dyDescent="0.25">
      <c r="B61" s="501" t="s">
        <v>72</v>
      </c>
      <c r="C61" s="502"/>
      <c r="D61" s="502"/>
      <c r="E61" s="502"/>
      <c r="F61" s="502"/>
      <c r="G61" s="502"/>
      <c r="H61" s="502"/>
      <c r="I61" s="167">
        <f>SUM(I60:I60)</f>
        <v>1399.84</v>
      </c>
      <c r="J61" s="114"/>
    </row>
    <row r="62" spans="2:10" ht="18.75" customHeight="1" x14ac:dyDescent="0.25">
      <c r="B62" s="484"/>
      <c r="C62" s="485"/>
      <c r="D62" s="485"/>
      <c r="E62" s="485"/>
      <c r="F62" s="485"/>
      <c r="G62" s="485"/>
      <c r="H62" s="485"/>
      <c r="I62" s="486"/>
      <c r="J62" s="93"/>
    </row>
    <row r="63" spans="2:10" s="278" customFormat="1" ht="18.75" customHeight="1" x14ac:dyDescent="0.25">
      <c r="B63" s="472" t="s">
        <v>66</v>
      </c>
      <c r="C63" s="473"/>
      <c r="D63" s="473"/>
      <c r="E63" s="473"/>
      <c r="F63" s="473"/>
      <c r="G63" s="473"/>
      <c r="H63" s="473"/>
      <c r="I63" s="286">
        <f>I58+I61</f>
        <v>1435.6499999999999</v>
      </c>
      <c r="J63" s="114"/>
    </row>
    <row r="64" spans="2:10" s="278" customFormat="1" ht="18.75" customHeight="1" x14ac:dyDescent="0.25">
      <c r="B64" s="472" t="s">
        <v>67</v>
      </c>
      <c r="C64" s="473"/>
      <c r="D64" s="473"/>
      <c r="E64" s="473"/>
      <c r="F64" s="473"/>
      <c r="G64" s="473"/>
      <c r="H64" s="473"/>
      <c r="I64" s="286">
        <f>ROUND(I58*$D$14,2)</f>
        <v>32.04</v>
      </c>
      <c r="J64" s="114"/>
    </row>
    <row r="65" spans="2:10" s="278" customFormat="1" ht="18.75" customHeight="1" x14ac:dyDescent="0.25">
      <c r="B65" s="499" t="s">
        <v>68</v>
      </c>
      <c r="C65" s="500"/>
      <c r="D65" s="500"/>
      <c r="E65" s="500"/>
      <c r="F65" s="500"/>
      <c r="G65" s="500"/>
      <c r="H65" s="500"/>
      <c r="I65" s="288">
        <f>I63+I64</f>
        <v>1467.6899999999998</v>
      </c>
      <c r="J65" s="114"/>
    </row>
    <row r="66" spans="2:10" ht="18.75" customHeight="1" x14ac:dyDescent="0.25">
      <c r="B66" s="474" t="s">
        <v>139</v>
      </c>
      <c r="C66" s="475"/>
      <c r="D66" s="475"/>
      <c r="E66" s="475"/>
      <c r="F66" s="475"/>
      <c r="G66" s="475"/>
      <c r="H66" s="475"/>
      <c r="I66" s="487"/>
      <c r="J66" s="93"/>
    </row>
    <row r="67" spans="2:10" ht="18.75" customHeight="1" x14ac:dyDescent="0.25">
      <c r="B67" s="488" t="s">
        <v>69</v>
      </c>
      <c r="C67" s="489"/>
      <c r="D67" s="95">
        <f>I85</f>
        <v>172.79000000000002</v>
      </c>
      <c r="E67" s="96"/>
      <c r="F67" s="96"/>
      <c r="G67" s="97"/>
      <c r="H67" s="97"/>
      <c r="I67" s="98" t="s">
        <v>75</v>
      </c>
      <c r="J67" s="93"/>
    </row>
    <row r="68" spans="2:10" ht="18.75" customHeight="1" x14ac:dyDescent="0.25">
      <c r="B68" s="490"/>
      <c r="C68" s="491"/>
      <c r="D68" s="491"/>
      <c r="E68" s="491"/>
      <c r="F68" s="491"/>
      <c r="G68" s="491"/>
      <c r="H68" s="491"/>
      <c r="I68" s="492"/>
      <c r="J68" s="93"/>
    </row>
    <row r="69" spans="2:10" ht="18.75" customHeight="1" x14ac:dyDescent="0.25">
      <c r="B69" s="99" t="s">
        <v>56</v>
      </c>
      <c r="C69" s="100" t="s">
        <v>57</v>
      </c>
      <c r="D69" s="100"/>
      <c r="E69" s="100"/>
      <c r="F69" s="100" t="s">
        <v>58</v>
      </c>
      <c r="G69" s="100" t="s">
        <v>59</v>
      </c>
      <c r="H69" s="100" t="s">
        <v>60</v>
      </c>
      <c r="I69" s="101" t="s">
        <v>61</v>
      </c>
      <c r="J69" s="93"/>
    </row>
    <row r="70" spans="2:10" ht="18.75" customHeight="1" x14ac:dyDescent="0.25">
      <c r="B70" s="476" t="s">
        <v>62</v>
      </c>
      <c r="C70" s="477"/>
      <c r="D70" s="477"/>
      <c r="E70" s="477"/>
      <c r="F70" s="477"/>
      <c r="G70" s="477"/>
      <c r="H70" s="477"/>
      <c r="I70" s="478"/>
      <c r="J70" s="93"/>
    </row>
    <row r="71" spans="2:10" ht="18.75" customHeight="1" x14ac:dyDescent="0.25">
      <c r="B71" s="169" t="s">
        <v>107</v>
      </c>
      <c r="C71" s="168" t="s">
        <v>73</v>
      </c>
      <c r="D71" s="176"/>
      <c r="E71" s="177"/>
      <c r="F71" s="170" t="s">
        <v>63</v>
      </c>
      <c r="G71" s="106">
        <v>5</v>
      </c>
      <c r="H71" s="106">
        <f>8.96/1.8946</f>
        <v>4.7292304444209865</v>
      </c>
      <c r="I71" s="102">
        <f>ROUND(G71*H71,2)</f>
        <v>23.65</v>
      </c>
      <c r="J71" s="93"/>
    </row>
    <row r="72" spans="2:10" ht="18.75" customHeight="1" x14ac:dyDescent="0.25">
      <c r="B72" s="169" t="s">
        <v>106</v>
      </c>
      <c r="C72" s="168" t="s">
        <v>64</v>
      </c>
      <c r="D72" s="176"/>
      <c r="E72" s="177"/>
      <c r="F72" s="170" t="s">
        <v>63</v>
      </c>
      <c r="G72" s="106">
        <v>4</v>
      </c>
      <c r="H72" s="106">
        <f>6.33/1.8946</f>
        <v>3.3410746331679508</v>
      </c>
      <c r="I72" s="102">
        <f>ROUND(G72*H72,2)</f>
        <v>13.36</v>
      </c>
      <c r="J72" s="93"/>
    </row>
    <row r="73" spans="2:10" ht="18.75" customHeight="1" x14ac:dyDescent="0.25">
      <c r="B73" s="448" t="s">
        <v>65</v>
      </c>
      <c r="C73" s="449"/>
      <c r="D73" s="449"/>
      <c r="E73" s="449"/>
      <c r="F73" s="449"/>
      <c r="G73" s="449"/>
      <c r="H73" s="449"/>
      <c r="I73" s="103">
        <f>SUM(I71:I72)</f>
        <v>37.01</v>
      </c>
      <c r="J73" s="93"/>
    </row>
    <row r="74" spans="2:10" ht="18.75" customHeight="1" x14ac:dyDescent="0.25">
      <c r="B74" s="476" t="s">
        <v>71</v>
      </c>
      <c r="C74" s="477"/>
      <c r="D74" s="477"/>
      <c r="E74" s="477"/>
      <c r="F74" s="477"/>
      <c r="G74" s="477"/>
      <c r="H74" s="477"/>
      <c r="I74" s="478"/>
      <c r="J74" s="93"/>
    </row>
    <row r="75" spans="2:10" ht="18.75" customHeight="1" x14ac:dyDescent="0.25">
      <c r="B75" s="169" t="s">
        <v>140</v>
      </c>
      <c r="C75" s="481" t="s">
        <v>141</v>
      </c>
      <c r="D75" s="481"/>
      <c r="E75" s="481"/>
      <c r="F75" s="170" t="s">
        <v>74</v>
      </c>
      <c r="G75" s="106">
        <v>1</v>
      </c>
      <c r="H75" s="106">
        <v>44.64</v>
      </c>
      <c r="I75" s="102">
        <f t="shared" ref="I75:I80" si="0">ROUND(G75*H75,2)</f>
        <v>44.64</v>
      </c>
      <c r="J75" s="93"/>
    </row>
    <row r="76" spans="2:10" ht="18.75" customHeight="1" x14ac:dyDescent="0.25">
      <c r="B76" s="169" t="s">
        <v>135</v>
      </c>
      <c r="C76" s="168" t="s">
        <v>136</v>
      </c>
      <c r="D76" s="168"/>
      <c r="E76" s="177"/>
      <c r="F76" s="170" t="s">
        <v>74</v>
      </c>
      <c r="G76" s="106">
        <v>1</v>
      </c>
      <c r="H76" s="106">
        <v>1.71</v>
      </c>
      <c r="I76" s="102">
        <f t="shared" si="0"/>
        <v>1.71</v>
      </c>
      <c r="J76" s="93"/>
    </row>
    <row r="77" spans="2:10" ht="18.75" customHeight="1" x14ac:dyDescent="0.25">
      <c r="B77" s="169" t="s">
        <v>131</v>
      </c>
      <c r="C77" s="192" t="s">
        <v>132</v>
      </c>
      <c r="D77" s="192"/>
      <c r="E77" s="193"/>
      <c r="F77" s="170" t="s">
        <v>76</v>
      </c>
      <c r="G77" s="106">
        <v>9</v>
      </c>
      <c r="H77" s="106">
        <v>1.98</v>
      </c>
      <c r="I77" s="102">
        <f t="shared" si="0"/>
        <v>17.82</v>
      </c>
      <c r="J77" s="93"/>
    </row>
    <row r="78" spans="2:10" ht="31.5" customHeight="1" x14ac:dyDescent="0.25">
      <c r="B78" s="169" t="s">
        <v>142</v>
      </c>
      <c r="C78" s="481" t="s">
        <v>143</v>
      </c>
      <c r="D78" s="481"/>
      <c r="E78" s="481"/>
      <c r="F78" s="170" t="s">
        <v>74</v>
      </c>
      <c r="G78" s="106">
        <v>0.15</v>
      </c>
      <c r="H78" s="106">
        <v>5.53</v>
      </c>
      <c r="I78" s="102">
        <f t="shared" si="0"/>
        <v>0.83</v>
      </c>
      <c r="J78" s="93"/>
    </row>
    <row r="79" spans="2:10" ht="18.75" customHeight="1" x14ac:dyDescent="0.25">
      <c r="B79" s="169" t="s">
        <v>137</v>
      </c>
      <c r="C79" s="168" t="s">
        <v>138</v>
      </c>
      <c r="D79" s="168"/>
      <c r="E79" s="177"/>
      <c r="F79" s="170" t="s">
        <v>74</v>
      </c>
      <c r="G79" s="106">
        <v>2</v>
      </c>
      <c r="H79" s="106">
        <v>1.07</v>
      </c>
      <c r="I79" s="102">
        <f t="shared" si="0"/>
        <v>2.14</v>
      </c>
      <c r="J79" s="93"/>
    </row>
    <row r="80" spans="2:10" ht="29.25" customHeight="1" x14ac:dyDescent="0.25">
      <c r="B80" s="169" t="s">
        <v>144</v>
      </c>
      <c r="C80" s="481" t="s">
        <v>145</v>
      </c>
      <c r="D80" s="481"/>
      <c r="E80" s="481"/>
      <c r="F80" s="170" t="s">
        <v>76</v>
      </c>
      <c r="G80" s="106">
        <v>17</v>
      </c>
      <c r="H80" s="106">
        <v>2.09</v>
      </c>
      <c r="I80" s="102">
        <f t="shared" si="0"/>
        <v>35.53</v>
      </c>
      <c r="J80" s="93"/>
    </row>
    <row r="81" spans="2:10" ht="18.75" customHeight="1" x14ac:dyDescent="0.25">
      <c r="B81" s="448" t="s">
        <v>72</v>
      </c>
      <c r="C81" s="449"/>
      <c r="D81" s="449"/>
      <c r="E81" s="449"/>
      <c r="F81" s="449"/>
      <c r="G81" s="449"/>
      <c r="H81" s="449"/>
      <c r="I81" s="103">
        <f>SUM(I75:I80)</f>
        <v>102.67</v>
      </c>
      <c r="J81" s="93"/>
    </row>
    <row r="82" spans="2:10" ht="18.75" customHeight="1" x14ac:dyDescent="0.25">
      <c r="B82" s="484"/>
      <c r="C82" s="485"/>
      <c r="D82" s="485"/>
      <c r="E82" s="485"/>
      <c r="F82" s="485"/>
      <c r="G82" s="485"/>
      <c r="H82" s="485"/>
      <c r="I82" s="486"/>
      <c r="J82" s="93"/>
    </row>
    <row r="83" spans="2:10" ht="18.75" customHeight="1" x14ac:dyDescent="0.25">
      <c r="B83" s="493" t="s">
        <v>66</v>
      </c>
      <c r="C83" s="494"/>
      <c r="D83" s="494"/>
      <c r="E83" s="494"/>
      <c r="F83" s="494"/>
      <c r="G83" s="494"/>
      <c r="H83" s="494"/>
      <c r="I83" s="104">
        <f>I73+I81</f>
        <v>139.68</v>
      </c>
      <c r="J83" s="93"/>
    </row>
    <row r="84" spans="2:10" ht="18.75" customHeight="1" x14ac:dyDescent="0.25">
      <c r="B84" s="493" t="s">
        <v>67</v>
      </c>
      <c r="C84" s="494"/>
      <c r="D84" s="494"/>
      <c r="E84" s="494"/>
      <c r="F84" s="494"/>
      <c r="G84" s="494"/>
      <c r="H84" s="494"/>
      <c r="I84" s="104">
        <f>ROUND(I73*$D$14,2)</f>
        <v>33.11</v>
      </c>
      <c r="J84" s="93"/>
    </row>
    <row r="85" spans="2:10" ht="18.75" customHeight="1" x14ac:dyDescent="0.25">
      <c r="B85" s="479" t="s">
        <v>68</v>
      </c>
      <c r="C85" s="480"/>
      <c r="D85" s="480"/>
      <c r="E85" s="480"/>
      <c r="F85" s="480"/>
      <c r="G85" s="480"/>
      <c r="H85" s="480"/>
      <c r="I85" s="105">
        <f>I83+I84</f>
        <v>172.79000000000002</v>
      </c>
      <c r="J85" s="93"/>
    </row>
    <row r="86" spans="2:10" ht="18.75" customHeight="1" x14ac:dyDescent="0.25">
      <c r="B86" s="137"/>
      <c r="C86" s="138"/>
      <c r="D86" s="184"/>
      <c r="E86" s="184"/>
      <c r="F86" s="139"/>
      <c r="G86" s="139"/>
      <c r="H86" s="139"/>
      <c r="I86" s="140"/>
      <c r="J86" s="93"/>
    </row>
    <row r="87" spans="2:10" ht="18.75" customHeight="1" x14ac:dyDescent="0.25">
      <c r="B87" s="474" t="s">
        <v>158</v>
      </c>
      <c r="C87" s="475"/>
      <c r="D87" s="475"/>
      <c r="E87" s="475"/>
      <c r="F87" s="475"/>
      <c r="G87" s="475"/>
      <c r="H87" s="475"/>
      <c r="I87" s="487"/>
      <c r="J87" s="93"/>
    </row>
    <row r="88" spans="2:10" ht="18.75" customHeight="1" x14ac:dyDescent="0.25">
      <c r="B88" s="488" t="s">
        <v>69</v>
      </c>
      <c r="C88" s="489"/>
      <c r="D88" s="95">
        <f>I108</f>
        <v>92.83</v>
      </c>
      <c r="E88" s="96"/>
      <c r="F88" s="96"/>
      <c r="G88" s="97"/>
      <c r="H88" s="97"/>
      <c r="I88" s="98" t="s">
        <v>75</v>
      </c>
      <c r="J88" s="93"/>
    </row>
    <row r="89" spans="2:10" ht="18.75" customHeight="1" x14ac:dyDescent="0.25">
      <c r="B89" s="490"/>
      <c r="C89" s="491"/>
      <c r="D89" s="491"/>
      <c r="E89" s="491"/>
      <c r="F89" s="491"/>
      <c r="G89" s="491"/>
      <c r="H89" s="491"/>
      <c r="I89" s="492"/>
      <c r="J89" s="93"/>
    </row>
    <row r="90" spans="2:10" ht="18.75" customHeight="1" x14ac:dyDescent="0.25">
      <c r="B90" s="99" t="s">
        <v>56</v>
      </c>
      <c r="C90" s="100" t="s">
        <v>57</v>
      </c>
      <c r="D90" s="100"/>
      <c r="E90" s="100"/>
      <c r="F90" s="100" t="s">
        <v>58</v>
      </c>
      <c r="G90" s="100" t="s">
        <v>59</v>
      </c>
      <c r="H90" s="100" t="s">
        <v>60</v>
      </c>
      <c r="I90" s="101" t="s">
        <v>61</v>
      </c>
      <c r="J90" s="93"/>
    </row>
    <row r="91" spans="2:10" ht="18.75" customHeight="1" x14ac:dyDescent="0.25">
      <c r="B91" s="476" t="s">
        <v>62</v>
      </c>
      <c r="C91" s="477"/>
      <c r="D91" s="477"/>
      <c r="E91" s="477"/>
      <c r="F91" s="477"/>
      <c r="G91" s="477"/>
      <c r="H91" s="477"/>
      <c r="I91" s="478"/>
      <c r="J91" s="93"/>
    </row>
    <row r="92" spans="2:10" ht="18.75" customHeight="1" x14ac:dyDescent="0.25">
      <c r="B92" s="169" t="s">
        <v>133</v>
      </c>
      <c r="C92" s="168" t="s">
        <v>134</v>
      </c>
      <c r="D92" s="176"/>
      <c r="E92" s="177"/>
      <c r="F92" s="170" t="s">
        <v>63</v>
      </c>
      <c r="G92" s="106">
        <v>3</v>
      </c>
      <c r="H92" s="106">
        <f>6.8/1.8946</f>
        <v>3.5891481051409264</v>
      </c>
      <c r="I92" s="102">
        <f>ROUND(G92*H92,2)</f>
        <v>10.77</v>
      </c>
      <c r="J92" s="93"/>
    </row>
    <row r="93" spans="2:10" ht="18.75" customHeight="1" x14ac:dyDescent="0.25">
      <c r="B93" s="169" t="s">
        <v>107</v>
      </c>
      <c r="C93" s="168" t="s">
        <v>73</v>
      </c>
      <c r="D93" s="176"/>
      <c r="E93" s="177"/>
      <c r="F93" s="170" t="s">
        <v>63</v>
      </c>
      <c r="G93" s="106">
        <v>3</v>
      </c>
      <c r="H93" s="106">
        <f>8.96/1.8946</f>
        <v>4.7292304444209865</v>
      </c>
      <c r="I93" s="102">
        <f>ROUND(G93*H93,2)</f>
        <v>14.19</v>
      </c>
      <c r="J93" s="93"/>
    </row>
    <row r="94" spans="2:10" ht="18.75" customHeight="1" x14ac:dyDescent="0.25">
      <c r="B94" s="169" t="s">
        <v>106</v>
      </c>
      <c r="C94" s="168" t="s">
        <v>64</v>
      </c>
      <c r="D94" s="176"/>
      <c r="E94" s="177"/>
      <c r="F94" s="170" t="s">
        <v>63</v>
      </c>
      <c r="G94" s="106">
        <v>2.5</v>
      </c>
      <c r="H94" s="106">
        <f>6.33/1.8946</f>
        <v>3.3410746331679508</v>
      </c>
      <c r="I94" s="102">
        <f>ROUND(G94*H94,2)</f>
        <v>8.35</v>
      </c>
      <c r="J94" s="93"/>
    </row>
    <row r="95" spans="2:10" ht="18.75" customHeight="1" x14ac:dyDescent="0.25">
      <c r="B95" s="448" t="s">
        <v>65</v>
      </c>
      <c r="C95" s="449"/>
      <c r="D95" s="449"/>
      <c r="E95" s="449"/>
      <c r="F95" s="449"/>
      <c r="G95" s="449"/>
      <c r="H95" s="449"/>
      <c r="I95" s="103">
        <f>SUM(I92:I94)</f>
        <v>33.31</v>
      </c>
      <c r="J95" s="93"/>
    </row>
    <row r="96" spans="2:10" ht="18.75" customHeight="1" x14ac:dyDescent="0.25">
      <c r="B96" s="476" t="s">
        <v>71</v>
      </c>
      <c r="C96" s="477"/>
      <c r="D96" s="477"/>
      <c r="E96" s="477"/>
      <c r="F96" s="477"/>
      <c r="G96" s="477"/>
      <c r="H96" s="477"/>
      <c r="I96" s="478"/>
      <c r="J96" s="93"/>
    </row>
    <row r="97" spans="2:10" ht="29.25" customHeight="1" x14ac:dyDescent="0.25">
      <c r="B97" s="169" t="s">
        <v>147</v>
      </c>
      <c r="C97" s="481" t="s">
        <v>148</v>
      </c>
      <c r="D97" s="481"/>
      <c r="E97" s="481"/>
      <c r="F97" s="170" t="s">
        <v>76</v>
      </c>
      <c r="G97" s="106">
        <v>8</v>
      </c>
      <c r="H97" s="106">
        <v>1.45</v>
      </c>
      <c r="I97" s="102">
        <f t="shared" ref="I97:I103" si="1">ROUND(G97*H97,2)</f>
        <v>11.6</v>
      </c>
      <c r="J97" s="93"/>
    </row>
    <row r="98" spans="2:10" ht="18.75" customHeight="1" x14ac:dyDescent="0.25">
      <c r="B98" s="169" t="s">
        <v>135</v>
      </c>
      <c r="C98" s="168" t="s">
        <v>136</v>
      </c>
      <c r="D98" s="168"/>
      <c r="E98" s="177"/>
      <c r="F98" s="170" t="s">
        <v>74</v>
      </c>
      <c r="G98" s="106">
        <v>1</v>
      </c>
      <c r="H98" s="106">
        <v>1.71</v>
      </c>
      <c r="I98" s="102">
        <f t="shared" si="1"/>
        <v>1.71</v>
      </c>
      <c r="J98" s="93"/>
    </row>
    <row r="99" spans="2:10" ht="26.25" customHeight="1" x14ac:dyDescent="0.25">
      <c r="B99" s="169" t="s">
        <v>131</v>
      </c>
      <c r="C99" s="481" t="s">
        <v>132</v>
      </c>
      <c r="D99" s="481"/>
      <c r="E99" s="177"/>
      <c r="F99" s="170" t="s">
        <v>76</v>
      </c>
      <c r="G99" s="106">
        <v>3</v>
      </c>
      <c r="H99" s="106">
        <v>1.98</v>
      </c>
      <c r="I99" s="102">
        <f t="shared" si="1"/>
        <v>5.94</v>
      </c>
      <c r="J99" s="93"/>
    </row>
    <row r="100" spans="2:10" ht="26.25" customHeight="1" x14ac:dyDescent="0.25">
      <c r="B100" s="169" t="s">
        <v>142</v>
      </c>
      <c r="C100" s="481" t="s">
        <v>143</v>
      </c>
      <c r="D100" s="481"/>
      <c r="E100" s="481"/>
      <c r="F100" s="170" t="s">
        <v>74</v>
      </c>
      <c r="G100" s="106">
        <v>0.15</v>
      </c>
      <c r="H100" s="106">
        <v>5.53</v>
      </c>
      <c r="I100" s="102">
        <f t="shared" si="1"/>
        <v>0.83</v>
      </c>
      <c r="J100" s="93"/>
    </row>
    <row r="101" spans="2:10" ht="18.75" customHeight="1" x14ac:dyDescent="0.25">
      <c r="B101" s="169" t="s">
        <v>137</v>
      </c>
      <c r="C101" s="168" t="s">
        <v>138</v>
      </c>
      <c r="D101" s="168"/>
      <c r="E101" s="177"/>
      <c r="F101" s="170" t="s">
        <v>74</v>
      </c>
      <c r="G101" s="106">
        <v>2</v>
      </c>
      <c r="H101" s="106">
        <v>1.07</v>
      </c>
      <c r="I101" s="102">
        <f t="shared" si="1"/>
        <v>2.14</v>
      </c>
      <c r="J101" s="93"/>
    </row>
    <row r="102" spans="2:10" ht="18.75" customHeight="1" x14ac:dyDescent="0.25">
      <c r="B102" s="169" t="s">
        <v>129</v>
      </c>
      <c r="C102" s="168" t="s">
        <v>130</v>
      </c>
      <c r="D102" s="168"/>
      <c r="E102" s="177"/>
      <c r="F102" s="170" t="s">
        <v>74</v>
      </c>
      <c r="G102" s="106">
        <v>1</v>
      </c>
      <c r="H102" s="106">
        <v>1.39</v>
      </c>
      <c r="I102" s="102">
        <f t="shared" si="1"/>
        <v>1.39</v>
      </c>
      <c r="J102" s="93"/>
    </row>
    <row r="103" spans="2:10" ht="24.75" customHeight="1" x14ac:dyDescent="0.25">
      <c r="B103" s="169" t="s">
        <v>159</v>
      </c>
      <c r="C103" s="481" t="s">
        <v>160</v>
      </c>
      <c r="D103" s="481"/>
      <c r="E103" s="481"/>
      <c r="F103" s="170" t="s">
        <v>74</v>
      </c>
      <c r="G103" s="106">
        <v>1</v>
      </c>
      <c r="H103" s="106">
        <v>6.11</v>
      </c>
      <c r="I103" s="102">
        <f t="shared" si="1"/>
        <v>6.11</v>
      </c>
      <c r="J103" s="93"/>
    </row>
    <row r="104" spans="2:10" ht="18.75" customHeight="1" x14ac:dyDescent="0.25">
      <c r="B104" s="448" t="s">
        <v>72</v>
      </c>
      <c r="C104" s="449"/>
      <c r="D104" s="449"/>
      <c r="E104" s="449"/>
      <c r="F104" s="449"/>
      <c r="G104" s="449"/>
      <c r="H104" s="449"/>
      <c r="I104" s="103">
        <f>SUM(I97:I103)</f>
        <v>29.72</v>
      </c>
      <c r="J104" s="93"/>
    </row>
    <row r="105" spans="2:10" ht="18.75" customHeight="1" x14ac:dyDescent="0.25">
      <c r="B105" s="484"/>
      <c r="C105" s="485"/>
      <c r="D105" s="485"/>
      <c r="E105" s="485"/>
      <c r="F105" s="485"/>
      <c r="G105" s="485"/>
      <c r="H105" s="485"/>
      <c r="I105" s="486"/>
      <c r="J105" s="93"/>
    </row>
    <row r="106" spans="2:10" ht="18.75" customHeight="1" x14ac:dyDescent="0.25">
      <c r="B106" s="493" t="s">
        <v>66</v>
      </c>
      <c r="C106" s="494"/>
      <c r="D106" s="494"/>
      <c r="E106" s="494"/>
      <c r="F106" s="494"/>
      <c r="G106" s="494"/>
      <c r="H106" s="494"/>
      <c r="I106" s="104">
        <f>I95+I104</f>
        <v>63.03</v>
      </c>
      <c r="J106" s="93"/>
    </row>
    <row r="107" spans="2:10" ht="18.75" customHeight="1" x14ac:dyDescent="0.25">
      <c r="B107" s="493" t="s">
        <v>67</v>
      </c>
      <c r="C107" s="494"/>
      <c r="D107" s="494"/>
      <c r="E107" s="494"/>
      <c r="F107" s="494"/>
      <c r="G107" s="494"/>
      <c r="H107" s="494"/>
      <c r="I107" s="104">
        <f>ROUND(I95*$D$14,2)</f>
        <v>29.8</v>
      </c>
      <c r="J107" s="93"/>
    </row>
    <row r="108" spans="2:10" ht="18.75" customHeight="1" x14ac:dyDescent="0.25">
      <c r="B108" s="479" t="s">
        <v>68</v>
      </c>
      <c r="C108" s="480"/>
      <c r="D108" s="480"/>
      <c r="E108" s="480"/>
      <c r="F108" s="480"/>
      <c r="G108" s="480"/>
      <c r="H108" s="480"/>
      <c r="I108" s="105">
        <f>I106+I107</f>
        <v>92.83</v>
      </c>
      <c r="J108" s="93"/>
    </row>
    <row r="109" spans="2:10" ht="18.75" customHeight="1" x14ac:dyDescent="0.25">
      <c r="B109" s="186"/>
      <c r="C109" s="187"/>
      <c r="D109" s="188"/>
      <c r="E109" s="189"/>
      <c r="F109" s="190"/>
      <c r="G109" s="190"/>
      <c r="H109" s="187"/>
      <c r="I109" s="187"/>
      <c r="J109" s="93"/>
    </row>
    <row r="110" spans="2:10" ht="18.75" customHeight="1" x14ac:dyDescent="0.25">
      <c r="B110" s="474" t="s">
        <v>161</v>
      </c>
      <c r="C110" s="475"/>
      <c r="D110" s="475"/>
      <c r="E110" s="475"/>
      <c r="F110" s="475"/>
      <c r="G110" s="475"/>
      <c r="H110" s="475"/>
      <c r="I110" s="487"/>
      <c r="J110" s="93"/>
    </row>
    <row r="111" spans="2:10" ht="18.75" customHeight="1" x14ac:dyDescent="0.25">
      <c r="B111" s="488" t="s">
        <v>69</v>
      </c>
      <c r="C111" s="489"/>
      <c r="D111" s="95">
        <f>I131</f>
        <v>100.92999999999999</v>
      </c>
      <c r="E111" s="96"/>
      <c r="F111" s="96"/>
      <c r="G111" s="97"/>
      <c r="H111" s="97"/>
      <c r="I111" s="98" t="s">
        <v>75</v>
      </c>
      <c r="J111" s="93"/>
    </row>
    <row r="112" spans="2:10" ht="18.75" customHeight="1" x14ac:dyDescent="0.25">
      <c r="B112" s="490"/>
      <c r="C112" s="491"/>
      <c r="D112" s="491"/>
      <c r="E112" s="491"/>
      <c r="F112" s="491"/>
      <c r="G112" s="491"/>
      <c r="H112" s="491"/>
      <c r="I112" s="492"/>
      <c r="J112" s="93"/>
    </row>
    <row r="113" spans="2:10" ht="18.75" customHeight="1" x14ac:dyDescent="0.25">
      <c r="B113" s="99" t="s">
        <v>56</v>
      </c>
      <c r="C113" s="100" t="s">
        <v>57</v>
      </c>
      <c r="D113" s="100"/>
      <c r="E113" s="100"/>
      <c r="F113" s="100" t="s">
        <v>58</v>
      </c>
      <c r="G113" s="100" t="s">
        <v>59</v>
      </c>
      <c r="H113" s="100" t="s">
        <v>60</v>
      </c>
      <c r="I113" s="101" t="s">
        <v>61</v>
      </c>
      <c r="J113" s="93"/>
    </row>
    <row r="114" spans="2:10" ht="18.75" customHeight="1" x14ac:dyDescent="0.25">
      <c r="B114" s="476" t="s">
        <v>62</v>
      </c>
      <c r="C114" s="477"/>
      <c r="D114" s="477"/>
      <c r="E114" s="477"/>
      <c r="F114" s="477"/>
      <c r="G114" s="477"/>
      <c r="H114" s="477"/>
      <c r="I114" s="478"/>
      <c r="J114" s="93"/>
    </row>
    <row r="115" spans="2:10" ht="18.75" customHeight="1" x14ac:dyDescent="0.25">
      <c r="B115" s="169" t="s">
        <v>133</v>
      </c>
      <c r="C115" s="168" t="s">
        <v>134</v>
      </c>
      <c r="D115" s="176"/>
      <c r="E115" s="177"/>
      <c r="F115" s="170" t="s">
        <v>63</v>
      </c>
      <c r="G115" s="106">
        <v>3</v>
      </c>
      <c r="H115" s="106">
        <f>6.8/1.8946</f>
        <v>3.5891481051409264</v>
      </c>
      <c r="I115" s="102">
        <f>ROUND(G115*H115,2)</f>
        <v>10.77</v>
      </c>
      <c r="J115" s="93"/>
    </row>
    <row r="116" spans="2:10" ht="18.75" customHeight="1" x14ac:dyDescent="0.25">
      <c r="B116" s="169" t="s">
        <v>107</v>
      </c>
      <c r="C116" s="168" t="s">
        <v>73</v>
      </c>
      <c r="D116" s="176"/>
      <c r="E116" s="177"/>
      <c r="F116" s="170" t="s">
        <v>63</v>
      </c>
      <c r="G116" s="106">
        <v>3</v>
      </c>
      <c r="H116" s="106">
        <f>8.96/1.8946</f>
        <v>4.7292304444209865</v>
      </c>
      <c r="I116" s="102">
        <f>ROUND(G116*H116,2)</f>
        <v>14.19</v>
      </c>
      <c r="J116" s="93"/>
    </row>
    <row r="117" spans="2:10" ht="18.75" customHeight="1" x14ac:dyDescent="0.25">
      <c r="B117" s="169" t="s">
        <v>106</v>
      </c>
      <c r="C117" s="168" t="s">
        <v>64</v>
      </c>
      <c r="D117" s="176"/>
      <c r="E117" s="177"/>
      <c r="F117" s="170" t="s">
        <v>63</v>
      </c>
      <c r="G117" s="106">
        <v>2.5</v>
      </c>
      <c r="H117" s="106">
        <f>6.33/1.8946</f>
        <v>3.3410746331679508</v>
      </c>
      <c r="I117" s="102">
        <f>ROUND(G117*H117,2)</f>
        <v>8.35</v>
      </c>
      <c r="J117" s="93"/>
    </row>
    <row r="118" spans="2:10" ht="18.75" customHeight="1" x14ac:dyDescent="0.25">
      <c r="B118" s="448" t="s">
        <v>65</v>
      </c>
      <c r="C118" s="449"/>
      <c r="D118" s="449"/>
      <c r="E118" s="449"/>
      <c r="F118" s="449"/>
      <c r="G118" s="449"/>
      <c r="H118" s="449"/>
      <c r="I118" s="103">
        <f>SUM(I115:I117)</f>
        <v>33.31</v>
      </c>
      <c r="J118" s="93"/>
    </row>
    <row r="119" spans="2:10" ht="18.75" customHeight="1" x14ac:dyDescent="0.25">
      <c r="B119" s="476" t="s">
        <v>71</v>
      </c>
      <c r="C119" s="477"/>
      <c r="D119" s="477"/>
      <c r="E119" s="477"/>
      <c r="F119" s="477"/>
      <c r="G119" s="477"/>
      <c r="H119" s="477"/>
      <c r="I119" s="478"/>
      <c r="J119" s="93"/>
    </row>
    <row r="120" spans="2:10" ht="26.25" customHeight="1" x14ac:dyDescent="0.25">
      <c r="B120" s="169" t="s">
        <v>147</v>
      </c>
      <c r="C120" s="481" t="s">
        <v>148</v>
      </c>
      <c r="D120" s="481"/>
      <c r="E120" s="481"/>
      <c r="F120" s="170" t="s">
        <v>76</v>
      </c>
      <c r="G120" s="106">
        <v>12</v>
      </c>
      <c r="H120" s="106">
        <v>1.45</v>
      </c>
      <c r="I120" s="102">
        <f t="shared" ref="I120:I126" si="2">ROUND(G120*H120,2)</f>
        <v>17.399999999999999</v>
      </c>
      <c r="J120" s="93"/>
    </row>
    <row r="121" spans="2:10" ht="18.75" customHeight="1" x14ac:dyDescent="0.25">
      <c r="B121" s="169" t="s">
        <v>135</v>
      </c>
      <c r="C121" s="481" t="s">
        <v>136</v>
      </c>
      <c r="D121" s="481"/>
      <c r="E121" s="481"/>
      <c r="F121" s="170" t="s">
        <v>74</v>
      </c>
      <c r="G121" s="106">
        <v>1</v>
      </c>
      <c r="H121" s="106">
        <v>1.71</v>
      </c>
      <c r="I121" s="102">
        <f t="shared" si="2"/>
        <v>1.71</v>
      </c>
      <c r="J121" s="93"/>
    </row>
    <row r="122" spans="2:10" ht="26.25" customHeight="1" x14ac:dyDescent="0.25">
      <c r="B122" s="169" t="s">
        <v>131</v>
      </c>
      <c r="C122" s="191" t="s">
        <v>132</v>
      </c>
      <c r="D122" s="191"/>
      <c r="E122" s="177"/>
      <c r="F122" s="170" t="s">
        <v>76</v>
      </c>
      <c r="G122" s="106">
        <v>3</v>
      </c>
      <c r="H122" s="106">
        <v>1.98</v>
      </c>
      <c r="I122" s="102">
        <f t="shared" si="2"/>
        <v>5.94</v>
      </c>
      <c r="J122" s="93"/>
    </row>
    <row r="123" spans="2:10" ht="25.5" customHeight="1" x14ac:dyDescent="0.25">
      <c r="B123" s="169" t="s">
        <v>142</v>
      </c>
      <c r="C123" s="191" t="s">
        <v>143</v>
      </c>
      <c r="D123" s="191"/>
      <c r="E123" s="177"/>
      <c r="F123" s="170" t="s">
        <v>74</v>
      </c>
      <c r="G123" s="106">
        <v>0.15</v>
      </c>
      <c r="H123" s="106">
        <v>5.53</v>
      </c>
      <c r="I123" s="102">
        <f t="shared" si="2"/>
        <v>0.83</v>
      </c>
      <c r="J123" s="93"/>
    </row>
    <row r="124" spans="2:10" ht="20.25" customHeight="1" x14ac:dyDescent="0.25">
      <c r="B124" s="169" t="s">
        <v>137</v>
      </c>
      <c r="C124" s="168" t="s">
        <v>138</v>
      </c>
      <c r="D124" s="168"/>
      <c r="E124" s="177"/>
      <c r="F124" s="170" t="s">
        <v>74</v>
      </c>
      <c r="G124" s="106">
        <v>2</v>
      </c>
      <c r="H124" s="106">
        <v>1.07</v>
      </c>
      <c r="I124" s="102">
        <f t="shared" si="2"/>
        <v>2.14</v>
      </c>
      <c r="J124" s="93"/>
    </row>
    <row r="125" spans="2:10" ht="18.75" customHeight="1" x14ac:dyDescent="0.25">
      <c r="B125" s="169" t="s">
        <v>129</v>
      </c>
      <c r="C125" s="168" t="s">
        <v>130</v>
      </c>
      <c r="D125" s="168"/>
      <c r="E125" s="177"/>
      <c r="F125" s="170" t="s">
        <v>74</v>
      </c>
      <c r="G125" s="106">
        <v>1</v>
      </c>
      <c r="H125" s="106">
        <v>1.39</v>
      </c>
      <c r="I125" s="102">
        <f t="shared" si="2"/>
        <v>1.39</v>
      </c>
      <c r="J125" s="93"/>
    </row>
    <row r="126" spans="2:10" ht="24.75" customHeight="1" x14ac:dyDescent="0.25">
      <c r="B126" s="169" t="s">
        <v>162</v>
      </c>
      <c r="C126" s="481" t="s">
        <v>163</v>
      </c>
      <c r="D126" s="481"/>
      <c r="E126" s="177"/>
      <c r="F126" s="170" t="s">
        <v>74</v>
      </c>
      <c r="G126" s="106">
        <v>1</v>
      </c>
      <c r="H126" s="106">
        <v>8.41</v>
      </c>
      <c r="I126" s="102">
        <f t="shared" si="2"/>
        <v>8.41</v>
      </c>
      <c r="J126" s="93"/>
    </row>
    <row r="127" spans="2:10" ht="18.75" customHeight="1" x14ac:dyDescent="0.25">
      <c r="B127" s="448" t="s">
        <v>72</v>
      </c>
      <c r="C127" s="449"/>
      <c r="D127" s="449"/>
      <c r="E127" s="449"/>
      <c r="F127" s="449"/>
      <c r="G127" s="449"/>
      <c r="H127" s="449"/>
      <c r="I127" s="103">
        <f>SUM(I120:I126)</f>
        <v>37.82</v>
      </c>
      <c r="J127" s="93"/>
    </row>
    <row r="128" spans="2:10" ht="18.75" customHeight="1" x14ac:dyDescent="0.25">
      <c r="B128" s="484"/>
      <c r="C128" s="485"/>
      <c r="D128" s="485"/>
      <c r="E128" s="485"/>
      <c r="F128" s="485"/>
      <c r="G128" s="485"/>
      <c r="H128" s="485"/>
      <c r="I128" s="486"/>
      <c r="J128" s="93"/>
    </row>
    <row r="129" spans="2:10" ht="18.75" customHeight="1" x14ac:dyDescent="0.25">
      <c r="B129" s="493" t="s">
        <v>66</v>
      </c>
      <c r="C129" s="494"/>
      <c r="D129" s="494"/>
      <c r="E129" s="494"/>
      <c r="F129" s="494"/>
      <c r="G129" s="494"/>
      <c r="H129" s="494"/>
      <c r="I129" s="104">
        <f>I118+I127</f>
        <v>71.13</v>
      </c>
      <c r="J129" s="93"/>
    </row>
    <row r="130" spans="2:10" ht="18.75" customHeight="1" x14ac:dyDescent="0.25">
      <c r="B130" s="493" t="s">
        <v>67</v>
      </c>
      <c r="C130" s="494"/>
      <c r="D130" s="494"/>
      <c r="E130" s="494"/>
      <c r="F130" s="494"/>
      <c r="G130" s="494"/>
      <c r="H130" s="494"/>
      <c r="I130" s="104">
        <f>ROUND(I118*$D$14,2)</f>
        <v>29.8</v>
      </c>
      <c r="J130" s="93"/>
    </row>
    <row r="131" spans="2:10" ht="18.75" customHeight="1" x14ac:dyDescent="0.25">
      <c r="B131" s="479" t="s">
        <v>68</v>
      </c>
      <c r="C131" s="480"/>
      <c r="D131" s="480"/>
      <c r="E131" s="480"/>
      <c r="F131" s="480"/>
      <c r="G131" s="480"/>
      <c r="H131" s="480"/>
      <c r="I131" s="105">
        <f>I129+I130</f>
        <v>100.92999999999999</v>
      </c>
      <c r="J131" s="93"/>
    </row>
    <row r="132" spans="2:10" ht="18.75" customHeight="1" x14ac:dyDescent="0.25">
      <c r="B132" s="134"/>
      <c r="C132" s="135"/>
      <c r="D132" s="135"/>
      <c r="E132" s="135"/>
      <c r="F132" s="135"/>
      <c r="G132" s="135"/>
      <c r="H132" s="135"/>
      <c r="I132" s="136"/>
      <c r="J132" s="93"/>
    </row>
    <row r="133" spans="2:10" ht="18.75" customHeight="1" x14ac:dyDescent="0.25">
      <c r="B133" s="474" t="s">
        <v>169</v>
      </c>
      <c r="C133" s="475"/>
      <c r="D133" s="475"/>
      <c r="E133" s="475"/>
      <c r="F133" s="475"/>
      <c r="G133" s="475"/>
      <c r="H133" s="475"/>
      <c r="I133" s="487"/>
      <c r="J133" s="93"/>
    </row>
    <row r="134" spans="2:10" ht="18.75" customHeight="1" x14ac:dyDescent="0.25">
      <c r="B134" s="488" t="s">
        <v>69</v>
      </c>
      <c r="C134" s="489"/>
      <c r="D134" s="95">
        <f>I154</f>
        <v>104.13</v>
      </c>
      <c r="E134" s="96"/>
      <c r="F134" s="96"/>
      <c r="G134" s="97"/>
      <c r="H134" s="97"/>
      <c r="I134" s="98" t="s">
        <v>75</v>
      </c>
      <c r="J134" s="93"/>
    </row>
    <row r="135" spans="2:10" ht="18.75" customHeight="1" x14ac:dyDescent="0.25">
      <c r="B135" s="490"/>
      <c r="C135" s="491"/>
      <c r="D135" s="491"/>
      <c r="E135" s="491"/>
      <c r="F135" s="491"/>
      <c r="G135" s="491"/>
      <c r="H135" s="491"/>
      <c r="I135" s="492"/>
      <c r="J135" s="93"/>
    </row>
    <row r="136" spans="2:10" ht="18.75" customHeight="1" x14ac:dyDescent="0.25">
      <c r="B136" s="99" t="s">
        <v>56</v>
      </c>
      <c r="C136" s="100" t="s">
        <v>57</v>
      </c>
      <c r="D136" s="100"/>
      <c r="E136" s="100"/>
      <c r="F136" s="100" t="s">
        <v>58</v>
      </c>
      <c r="G136" s="100" t="s">
        <v>59</v>
      </c>
      <c r="H136" s="100" t="s">
        <v>60</v>
      </c>
      <c r="I136" s="101" t="s">
        <v>61</v>
      </c>
      <c r="J136" s="93"/>
    </row>
    <row r="137" spans="2:10" ht="18.75" customHeight="1" x14ac:dyDescent="0.25">
      <c r="B137" s="476" t="s">
        <v>62</v>
      </c>
      <c r="C137" s="477"/>
      <c r="D137" s="477"/>
      <c r="E137" s="477"/>
      <c r="F137" s="477"/>
      <c r="G137" s="477"/>
      <c r="H137" s="477"/>
      <c r="I137" s="478"/>
      <c r="J137" s="93"/>
    </row>
    <row r="138" spans="2:10" ht="18.75" customHeight="1" x14ac:dyDescent="0.25">
      <c r="B138" s="169" t="s">
        <v>133</v>
      </c>
      <c r="C138" s="168" t="s">
        <v>134</v>
      </c>
      <c r="D138" s="176"/>
      <c r="E138" s="177"/>
      <c r="F138" s="170" t="s">
        <v>63</v>
      </c>
      <c r="G138" s="106">
        <v>3</v>
      </c>
      <c r="H138" s="106">
        <f>6.8/1.8946</f>
        <v>3.5891481051409264</v>
      </c>
      <c r="I138" s="102">
        <f>ROUND(G138*H138,2)</f>
        <v>10.77</v>
      </c>
      <c r="J138" s="93"/>
    </row>
    <row r="139" spans="2:10" ht="18.75" customHeight="1" x14ac:dyDescent="0.25">
      <c r="B139" s="169" t="s">
        <v>107</v>
      </c>
      <c r="C139" s="168" t="s">
        <v>73</v>
      </c>
      <c r="D139" s="176"/>
      <c r="E139" s="177"/>
      <c r="F139" s="170" t="s">
        <v>63</v>
      </c>
      <c r="G139" s="106">
        <v>3</v>
      </c>
      <c r="H139" s="106">
        <f>8.96/1.8946</f>
        <v>4.7292304444209865</v>
      </c>
      <c r="I139" s="102">
        <f>ROUND(G139*H139,2)</f>
        <v>14.19</v>
      </c>
      <c r="J139" s="93"/>
    </row>
    <row r="140" spans="2:10" ht="18.75" customHeight="1" x14ac:dyDescent="0.25">
      <c r="B140" s="169" t="s">
        <v>106</v>
      </c>
      <c r="C140" s="168" t="s">
        <v>64</v>
      </c>
      <c r="D140" s="176"/>
      <c r="E140" s="177"/>
      <c r="F140" s="170" t="s">
        <v>63</v>
      </c>
      <c r="G140" s="106">
        <v>2.5</v>
      </c>
      <c r="H140" s="106">
        <f>6.33/1.8946</f>
        <v>3.3410746331679508</v>
      </c>
      <c r="I140" s="102">
        <f>ROUND(G140*H140,2)</f>
        <v>8.35</v>
      </c>
      <c r="J140" s="93"/>
    </row>
    <row r="141" spans="2:10" ht="18.75" customHeight="1" x14ac:dyDescent="0.25">
      <c r="B141" s="448" t="s">
        <v>65</v>
      </c>
      <c r="C141" s="449"/>
      <c r="D141" s="449"/>
      <c r="E141" s="449"/>
      <c r="F141" s="449"/>
      <c r="G141" s="449"/>
      <c r="H141" s="449"/>
      <c r="I141" s="103">
        <f>SUM(I138:I140)</f>
        <v>33.31</v>
      </c>
      <c r="J141" s="93"/>
    </row>
    <row r="142" spans="2:10" ht="18.75" customHeight="1" x14ac:dyDescent="0.25">
      <c r="B142" s="476" t="s">
        <v>71</v>
      </c>
      <c r="C142" s="477"/>
      <c r="D142" s="477"/>
      <c r="E142" s="477"/>
      <c r="F142" s="477"/>
      <c r="G142" s="477"/>
      <c r="H142" s="477"/>
      <c r="I142" s="478"/>
      <c r="J142" s="93"/>
    </row>
    <row r="143" spans="2:10" ht="18.75" customHeight="1" x14ac:dyDescent="0.25">
      <c r="B143" s="169" t="s">
        <v>147</v>
      </c>
      <c r="C143" s="481" t="s">
        <v>148</v>
      </c>
      <c r="D143" s="481"/>
      <c r="E143" s="481"/>
      <c r="F143" s="170" t="s">
        <v>76</v>
      </c>
      <c r="G143" s="106">
        <v>12</v>
      </c>
      <c r="H143" s="106">
        <v>1.45</v>
      </c>
      <c r="I143" s="102">
        <f t="shared" ref="I143:I149" si="3">ROUND(G143*H143,2)</f>
        <v>17.399999999999999</v>
      </c>
      <c r="J143" s="93"/>
    </row>
    <row r="144" spans="2:10" ht="18.75" customHeight="1" x14ac:dyDescent="0.25">
      <c r="B144" s="169" t="s">
        <v>135</v>
      </c>
      <c r="C144" s="481" t="s">
        <v>136</v>
      </c>
      <c r="D144" s="481"/>
      <c r="E144" s="481"/>
      <c r="F144" s="170" t="s">
        <v>74</v>
      </c>
      <c r="G144" s="106">
        <v>1</v>
      </c>
      <c r="H144" s="106">
        <v>1.71</v>
      </c>
      <c r="I144" s="102">
        <f t="shared" si="3"/>
        <v>1.71</v>
      </c>
      <c r="J144" s="93"/>
    </row>
    <row r="145" spans="2:10" ht="18.75" customHeight="1" x14ac:dyDescent="0.25">
      <c r="B145" s="169" t="s">
        <v>131</v>
      </c>
      <c r="C145" s="191" t="s">
        <v>132</v>
      </c>
      <c r="D145" s="191"/>
      <c r="E145" s="177"/>
      <c r="F145" s="170" t="s">
        <v>76</v>
      </c>
      <c r="G145" s="106">
        <v>3</v>
      </c>
      <c r="H145" s="106">
        <v>1.98</v>
      </c>
      <c r="I145" s="102">
        <f t="shared" si="3"/>
        <v>5.94</v>
      </c>
      <c r="J145" s="93"/>
    </row>
    <row r="146" spans="2:10" ht="18.75" customHeight="1" x14ac:dyDescent="0.25">
      <c r="B146" s="169" t="s">
        <v>142</v>
      </c>
      <c r="C146" s="191" t="s">
        <v>143</v>
      </c>
      <c r="D146" s="191"/>
      <c r="E146" s="177"/>
      <c r="F146" s="170" t="s">
        <v>74</v>
      </c>
      <c r="G146" s="106">
        <v>0.15</v>
      </c>
      <c r="H146" s="106">
        <v>5.53</v>
      </c>
      <c r="I146" s="102">
        <f t="shared" si="3"/>
        <v>0.83</v>
      </c>
      <c r="J146" s="93"/>
    </row>
    <row r="147" spans="2:10" ht="18.75" customHeight="1" x14ac:dyDescent="0.25">
      <c r="B147" s="169" t="s">
        <v>137</v>
      </c>
      <c r="C147" s="168" t="s">
        <v>138</v>
      </c>
      <c r="D147" s="168"/>
      <c r="E147" s="177"/>
      <c r="F147" s="170" t="s">
        <v>74</v>
      </c>
      <c r="G147" s="106">
        <v>2</v>
      </c>
      <c r="H147" s="106">
        <v>1.07</v>
      </c>
      <c r="I147" s="102">
        <f t="shared" si="3"/>
        <v>2.14</v>
      </c>
      <c r="J147" s="93"/>
    </row>
    <row r="148" spans="2:10" ht="18.75" customHeight="1" x14ac:dyDescent="0.25">
      <c r="B148" s="169" t="s">
        <v>129</v>
      </c>
      <c r="C148" s="168" t="s">
        <v>130</v>
      </c>
      <c r="D148" s="168"/>
      <c r="E148" s="177"/>
      <c r="F148" s="170" t="s">
        <v>74</v>
      </c>
      <c r="G148" s="106">
        <v>1</v>
      </c>
      <c r="H148" s="106">
        <v>1.39</v>
      </c>
      <c r="I148" s="102">
        <f t="shared" si="3"/>
        <v>1.39</v>
      </c>
      <c r="J148" s="93"/>
    </row>
    <row r="149" spans="2:10" ht="18.75" customHeight="1" x14ac:dyDescent="0.25">
      <c r="B149" s="169" t="s">
        <v>170</v>
      </c>
      <c r="C149" s="481" t="s">
        <v>171</v>
      </c>
      <c r="D149" s="481"/>
      <c r="E149" s="481"/>
      <c r="F149" s="170" t="s">
        <v>74</v>
      </c>
      <c r="G149" s="106">
        <v>1</v>
      </c>
      <c r="H149" s="106">
        <v>11.61</v>
      </c>
      <c r="I149" s="102">
        <f t="shared" si="3"/>
        <v>11.61</v>
      </c>
      <c r="J149" s="93"/>
    </row>
    <row r="150" spans="2:10" ht="18.75" customHeight="1" x14ac:dyDescent="0.25">
      <c r="B150" s="448" t="s">
        <v>72</v>
      </c>
      <c r="C150" s="449"/>
      <c r="D150" s="449"/>
      <c r="E150" s="449"/>
      <c r="F150" s="449"/>
      <c r="G150" s="449"/>
      <c r="H150" s="449"/>
      <c r="I150" s="103">
        <f>SUM(I143:I149)</f>
        <v>41.019999999999996</v>
      </c>
      <c r="J150" s="93"/>
    </row>
    <row r="151" spans="2:10" ht="18.75" customHeight="1" x14ac:dyDescent="0.25">
      <c r="B151" s="484"/>
      <c r="C151" s="485"/>
      <c r="D151" s="485"/>
      <c r="E151" s="485"/>
      <c r="F151" s="485"/>
      <c r="G151" s="485"/>
      <c r="H151" s="485"/>
      <c r="I151" s="486"/>
      <c r="J151" s="93"/>
    </row>
    <row r="152" spans="2:10" ht="18.75" customHeight="1" x14ac:dyDescent="0.25">
      <c r="B152" s="493" t="s">
        <v>66</v>
      </c>
      <c r="C152" s="494"/>
      <c r="D152" s="494"/>
      <c r="E152" s="494"/>
      <c r="F152" s="494"/>
      <c r="G152" s="494"/>
      <c r="H152" s="494"/>
      <c r="I152" s="104">
        <f>I141+I150</f>
        <v>74.33</v>
      </c>
      <c r="J152" s="93"/>
    </row>
    <row r="153" spans="2:10" ht="18.75" customHeight="1" x14ac:dyDescent="0.25">
      <c r="B153" s="493" t="s">
        <v>67</v>
      </c>
      <c r="C153" s="494"/>
      <c r="D153" s="494"/>
      <c r="E153" s="494"/>
      <c r="F153" s="494"/>
      <c r="G153" s="494"/>
      <c r="H153" s="494"/>
      <c r="I153" s="104">
        <f>ROUND(I141*$D$14,2)</f>
        <v>29.8</v>
      </c>
      <c r="J153" s="93"/>
    </row>
    <row r="154" spans="2:10" ht="18.75" customHeight="1" x14ac:dyDescent="0.25">
      <c r="B154" s="479" t="s">
        <v>68</v>
      </c>
      <c r="C154" s="480"/>
      <c r="D154" s="480"/>
      <c r="E154" s="480"/>
      <c r="F154" s="480"/>
      <c r="G154" s="480"/>
      <c r="H154" s="480"/>
      <c r="I154" s="105">
        <f>I152+I153</f>
        <v>104.13</v>
      </c>
      <c r="J154" s="93"/>
    </row>
    <row r="155" spans="2:10" ht="18.75" customHeight="1" x14ac:dyDescent="0.25">
      <c r="B155" s="137"/>
      <c r="C155" s="138"/>
      <c r="D155" s="184"/>
      <c r="E155" s="184"/>
      <c r="F155" s="139"/>
      <c r="G155" s="139"/>
      <c r="H155" s="139"/>
      <c r="I155" s="140"/>
      <c r="J155" s="93"/>
    </row>
    <row r="156" spans="2:10" ht="18.75" customHeight="1" x14ac:dyDescent="0.25">
      <c r="B156" s="134"/>
      <c r="C156" s="135"/>
      <c r="D156" s="135"/>
      <c r="E156" s="135"/>
      <c r="F156" s="135"/>
      <c r="G156" s="135"/>
      <c r="H156" s="135"/>
      <c r="I156" s="136"/>
      <c r="J156" s="93"/>
    </row>
    <row r="157" spans="2:10" ht="18.75" customHeight="1" x14ac:dyDescent="0.25">
      <c r="B157" s="474" t="s">
        <v>167</v>
      </c>
      <c r="C157" s="475"/>
      <c r="D157" s="475"/>
      <c r="E157" s="475"/>
      <c r="F157" s="475"/>
      <c r="G157" s="475"/>
      <c r="H157" s="475"/>
      <c r="I157" s="487"/>
      <c r="J157" s="93"/>
    </row>
    <row r="158" spans="2:10" ht="18.75" customHeight="1" x14ac:dyDescent="0.25">
      <c r="B158" s="488" t="s">
        <v>69</v>
      </c>
      <c r="C158" s="489"/>
      <c r="D158" s="95">
        <f>I170</f>
        <v>46.47</v>
      </c>
      <c r="E158" s="96"/>
      <c r="F158" s="96"/>
      <c r="G158" s="97"/>
      <c r="H158" s="97"/>
      <c r="I158" s="98" t="s">
        <v>75</v>
      </c>
      <c r="J158" s="93"/>
    </row>
    <row r="159" spans="2:10" ht="18.75" customHeight="1" x14ac:dyDescent="0.25">
      <c r="B159" s="490"/>
      <c r="C159" s="491"/>
      <c r="D159" s="491"/>
      <c r="E159" s="491"/>
      <c r="F159" s="491"/>
      <c r="G159" s="491"/>
      <c r="H159" s="491"/>
      <c r="I159" s="492"/>
      <c r="J159" s="93"/>
    </row>
    <row r="160" spans="2:10" ht="18.75" customHeight="1" x14ac:dyDescent="0.25">
      <c r="B160" s="99" t="s">
        <v>56</v>
      </c>
      <c r="C160" s="100" t="s">
        <v>57</v>
      </c>
      <c r="D160" s="100"/>
      <c r="E160" s="100"/>
      <c r="F160" s="100" t="s">
        <v>58</v>
      </c>
      <c r="G160" s="100" t="s">
        <v>59</v>
      </c>
      <c r="H160" s="100" t="s">
        <v>60</v>
      </c>
      <c r="I160" s="101" t="s">
        <v>61</v>
      </c>
      <c r="J160" s="93"/>
    </row>
    <row r="161" spans="2:10" ht="18.75" customHeight="1" x14ac:dyDescent="0.25">
      <c r="B161" s="476" t="s">
        <v>62</v>
      </c>
      <c r="C161" s="477"/>
      <c r="D161" s="477"/>
      <c r="E161" s="477"/>
      <c r="F161" s="477"/>
      <c r="G161" s="477"/>
      <c r="H161" s="477"/>
      <c r="I161" s="478"/>
      <c r="J161" s="93"/>
    </row>
    <row r="162" spans="2:10" ht="18.75" customHeight="1" x14ac:dyDescent="0.25">
      <c r="B162" s="169" t="s">
        <v>107</v>
      </c>
      <c r="C162" s="168" t="s">
        <v>73</v>
      </c>
      <c r="D162" s="176"/>
      <c r="E162" s="177"/>
      <c r="F162" s="170" t="s">
        <v>63</v>
      </c>
      <c r="G162" s="106">
        <v>0.5</v>
      </c>
      <c r="H162" s="106">
        <f>8.96/1.8946</f>
        <v>4.7292304444209865</v>
      </c>
      <c r="I162" s="102">
        <f>ROUND(G162*H162,2)</f>
        <v>2.36</v>
      </c>
      <c r="J162" s="93"/>
    </row>
    <row r="163" spans="2:10" ht="18.75" customHeight="1" x14ac:dyDescent="0.25">
      <c r="B163" s="448" t="s">
        <v>65</v>
      </c>
      <c r="C163" s="449"/>
      <c r="D163" s="449"/>
      <c r="E163" s="449"/>
      <c r="F163" s="449"/>
      <c r="G163" s="449"/>
      <c r="H163" s="449"/>
      <c r="I163" s="103">
        <f>SUM(I162:I162)</f>
        <v>2.36</v>
      </c>
      <c r="J163" s="93"/>
    </row>
    <row r="164" spans="2:10" ht="18.75" customHeight="1" x14ac:dyDescent="0.25">
      <c r="B164" s="476" t="s">
        <v>71</v>
      </c>
      <c r="C164" s="477"/>
      <c r="D164" s="477"/>
      <c r="E164" s="477"/>
      <c r="F164" s="477"/>
      <c r="G164" s="477"/>
      <c r="H164" s="477"/>
      <c r="I164" s="478"/>
      <c r="J164" s="93"/>
    </row>
    <row r="165" spans="2:10" ht="18.75" customHeight="1" x14ac:dyDescent="0.25">
      <c r="B165" s="169" t="s">
        <v>168</v>
      </c>
      <c r="C165" s="171" t="s">
        <v>172</v>
      </c>
      <c r="D165" s="168"/>
      <c r="E165" s="177"/>
      <c r="F165" s="170" t="s">
        <v>74</v>
      </c>
      <c r="G165" s="106">
        <v>1</v>
      </c>
      <c r="H165" s="106">
        <v>42</v>
      </c>
      <c r="I165" s="102">
        <f>ROUND(G165*H165,2)</f>
        <v>42</v>
      </c>
      <c r="J165" s="93"/>
    </row>
    <row r="166" spans="2:10" ht="18.75" customHeight="1" x14ac:dyDescent="0.25">
      <c r="B166" s="448" t="s">
        <v>72</v>
      </c>
      <c r="C166" s="449"/>
      <c r="D166" s="449"/>
      <c r="E166" s="449"/>
      <c r="F166" s="449"/>
      <c r="G166" s="449"/>
      <c r="H166" s="449"/>
      <c r="I166" s="103">
        <f>SUM(I165)</f>
        <v>42</v>
      </c>
      <c r="J166" s="93"/>
    </row>
    <row r="167" spans="2:10" ht="18.75" customHeight="1" x14ac:dyDescent="0.25">
      <c r="B167" s="484"/>
      <c r="C167" s="485"/>
      <c r="D167" s="485"/>
      <c r="E167" s="485"/>
      <c r="F167" s="485"/>
      <c r="G167" s="485"/>
      <c r="H167" s="485"/>
      <c r="I167" s="486"/>
      <c r="J167" s="93"/>
    </row>
    <row r="168" spans="2:10" ht="18.75" customHeight="1" x14ac:dyDescent="0.25">
      <c r="B168" s="493" t="s">
        <v>66</v>
      </c>
      <c r="C168" s="494"/>
      <c r="D168" s="494"/>
      <c r="E168" s="494"/>
      <c r="F168" s="494"/>
      <c r="G168" s="494"/>
      <c r="H168" s="494"/>
      <c r="I168" s="104">
        <f>I163+I166</f>
        <v>44.36</v>
      </c>
      <c r="J168" s="93"/>
    </row>
    <row r="169" spans="2:10" ht="18.75" customHeight="1" x14ac:dyDescent="0.25">
      <c r="B169" s="493" t="s">
        <v>67</v>
      </c>
      <c r="C169" s="494"/>
      <c r="D169" s="494"/>
      <c r="E169" s="494"/>
      <c r="F169" s="494"/>
      <c r="G169" s="494"/>
      <c r="H169" s="494"/>
      <c r="I169" s="104">
        <f>ROUND(I163*$D$14,2)</f>
        <v>2.11</v>
      </c>
      <c r="J169" s="93"/>
    </row>
    <row r="170" spans="2:10" ht="18.75" customHeight="1" x14ac:dyDescent="0.25">
      <c r="B170" s="479" t="s">
        <v>68</v>
      </c>
      <c r="C170" s="480"/>
      <c r="D170" s="480"/>
      <c r="E170" s="480"/>
      <c r="F170" s="480"/>
      <c r="G170" s="480"/>
      <c r="H170" s="480"/>
      <c r="I170" s="105">
        <f>I168+I169</f>
        <v>46.47</v>
      </c>
      <c r="J170" s="93"/>
    </row>
    <row r="171" spans="2:10" ht="18.75" customHeight="1" x14ac:dyDescent="0.25">
      <c r="B171" s="223"/>
      <c r="C171" s="223"/>
      <c r="D171" s="223"/>
      <c r="E171" s="223"/>
      <c r="F171" s="223"/>
      <c r="G171" s="223"/>
      <c r="H171" s="223"/>
      <c r="I171" s="248"/>
      <c r="J171" s="93"/>
    </row>
    <row r="172" spans="2:10" ht="29.25" customHeight="1" x14ac:dyDescent="0.25">
      <c r="B172" s="474" t="s">
        <v>229</v>
      </c>
      <c r="C172" s="475"/>
      <c r="D172" s="475"/>
      <c r="E172" s="475"/>
      <c r="F172" s="475"/>
      <c r="G172" s="475"/>
      <c r="H172" s="475"/>
      <c r="I172" s="487"/>
      <c r="J172" s="93"/>
    </row>
    <row r="173" spans="2:10" ht="18.75" customHeight="1" x14ac:dyDescent="0.25">
      <c r="B173" s="488" t="s">
        <v>69</v>
      </c>
      <c r="C173" s="489"/>
      <c r="D173" s="95">
        <f>I193</f>
        <v>223.31</v>
      </c>
      <c r="E173" s="96"/>
      <c r="F173" s="96"/>
      <c r="G173" s="97"/>
      <c r="H173" s="97"/>
      <c r="I173" s="98" t="s">
        <v>205</v>
      </c>
      <c r="J173" s="93"/>
    </row>
    <row r="174" spans="2:10" ht="18.75" customHeight="1" x14ac:dyDescent="0.25">
      <c r="B174" s="490"/>
      <c r="C174" s="491"/>
      <c r="D174" s="491"/>
      <c r="E174" s="491"/>
      <c r="F174" s="491"/>
      <c r="G174" s="491"/>
      <c r="H174" s="491"/>
      <c r="I174" s="492"/>
      <c r="J174" s="93"/>
    </row>
    <row r="175" spans="2:10" ht="18.75" customHeight="1" x14ac:dyDescent="0.25">
      <c r="B175" s="99" t="s">
        <v>56</v>
      </c>
      <c r="C175" s="100" t="s">
        <v>57</v>
      </c>
      <c r="D175" s="100"/>
      <c r="E175" s="100"/>
      <c r="F175" s="100" t="s">
        <v>58</v>
      </c>
      <c r="G175" s="100" t="s">
        <v>59</v>
      </c>
      <c r="H175" s="100" t="s">
        <v>60</v>
      </c>
      <c r="I175" s="101" t="s">
        <v>61</v>
      </c>
      <c r="J175" s="93"/>
    </row>
    <row r="176" spans="2:10" ht="18.75" customHeight="1" x14ac:dyDescent="0.25">
      <c r="B176" s="476" t="s">
        <v>62</v>
      </c>
      <c r="C176" s="477"/>
      <c r="D176" s="477"/>
      <c r="E176" s="477"/>
      <c r="F176" s="477"/>
      <c r="G176" s="477"/>
      <c r="H176" s="477"/>
      <c r="I176" s="478"/>
      <c r="J176" s="93"/>
    </row>
    <row r="177" spans="2:10" ht="18.75" customHeight="1" x14ac:dyDescent="0.2">
      <c r="B177" s="221" t="s">
        <v>106</v>
      </c>
      <c r="C177" s="220" t="s">
        <v>64</v>
      </c>
      <c r="D177" s="172"/>
      <c r="E177" s="174"/>
      <c r="F177" s="172" t="s">
        <v>63</v>
      </c>
      <c r="G177" s="173">
        <v>2.5</v>
      </c>
      <c r="H177" s="106">
        <f>6.33/1.8946</f>
        <v>3.3410746331679508</v>
      </c>
      <c r="I177" s="102">
        <f>ROUND(G177*H177,2)</f>
        <v>8.35</v>
      </c>
      <c r="J177" s="93"/>
    </row>
    <row r="178" spans="2:10" ht="18.75" customHeight="1" x14ac:dyDescent="0.2">
      <c r="B178" s="175" t="s">
        <v>105</v>
      </c>
      <c r="C178" s="222" t="s">
        <v>104</v>
      </c>
      <c r="D178" s="172"/>
      <c r="E178" s="174"/>
      <c r="F178" s="172" t="s">
        <v>63</v>
      </c>
      <c r="G178" s="173">
        <v>1.5</v>
      </c>
      <c r="H178" s="173">
        <f>8.96/1.8946</f>
        <v>4.7292304444209865</v>
      </c>
      <c r="I178" s="102">
        <f>ROUND(G178*H178,2)</f>
        <v>7.09</v>
      </c>
      <c r="J178" s="93"/>
    </row>
    <row r="179" spans="2:10" ht="18.75" customHeight="1" x14ac:dyDescent="0.25">
      <c r="B179" s="448" t="s">
        <v>65</v>
      </c>
      <c r="C179" s="449"/>
      <c r="D179" s="449"/>
      <c r="E179" s="449"/>
      <c r="F179" s="449"/>
      <c r="G179" s="449"/>
      <c r="H179" s="449"/>
      <c r="I179" s="103">
        <f>SUM(I177:I178)</f>
        <v>15.44</v>
      </c>
      <c r="J179" s="93"/>
    </row>
    <row r="180" spans="2:10" ht="18.75" customHeight="1" x14ac:dyDescent="0.25">
      <c r="B180" s="476" t="s">
        <v>71</v>
      </c>
      <c r="C180" s="477"/>
      <c r="D180" s="477"/>
      <c r="E180" s="477"/>
      <c r="F180" s="477"/>
      <c r="G180" s="477"/>
      <c r="H180" s="477"/>
      <c r="I180" s="478"/>
      <c r="J180" s="93"/>
    </row>
    <row r="181" spans="2:10" s="87" customFormat="1" ht="18.75" customHeight="1" x14ac:dyDescent="0.2">
      <c r="B181" s="264" t="s">
        <v>123</v>
      </c>
      <c r="C181" s="265" t="s">
        <v>124</v>
      </c>
      <c r="D181" s="266"/>
      <c r="E181" s="267"/>
      <c r="F181" s="266" t="s">
        <v>121</v>
      </c>
      <c r="G181" s="268">
        <v>7.1999999999999998E-3</v>
      </c>
      <c r="H181" s="269">
        <v>50</v>
      </c>
      <c r="I181" s="270">
        <f>ROUND(G181*H181,2)</f>
        <v>0.36</v>
      </c>
      <c r="J181" s="114"/>
    </row>
    <row r="182" spans="2:10" s="87" customFormat="1" ht="18.75" customHeight="1" x14ac:dyDescent="0.2">
      <c r="B182" s="271" t="s">
        <v>206</v>
      </c>
      <c r="C182" s="265" t="s">
        <v>207</v>
      </c>
      <c r="D182" s="272"/>
      <c r="E182" s="273"/>
      <c r="F182" s="266" t="s">
        <v>76</v>
      </c>
      <c r="G182" s="269">
        <v>2.5</v>
      </c>
      <c r="H182" s="269">
        <v>17.899999999999999</v>
      </c>
      <c r="I182" s="270">
        <f t="shared" ref="I182:I188" si="4">ROUND(G182*H182,2)</f>
        <v>44.75</v>
      </c>
      <c r="J182" s="114"/>
    </row>
    <row r="183" spans="2:10" s="87" customFormat="1" ht="18.75" customHeight="1" x14ac:dyDescent="0.2">
      <c r="B183" s="271" t="s">
        <v>208</v>
      </c>
      <c r="C183" s="265" t="s">
        <v>209</v>
      </c>
      <c r="D183" s="272"/>
      <c r="E183" s="273"/>
      <c r="F183" s="266" t="s">
        <v>99</v>
      </c>
      <c r="G183" s="269">
        <v>0.49</v>
      </c>
      <c r="H183" s="269">
        <v>0.87</v>
      </c>
      <c r="I183" s="270">
        <f t="shared" si="4"/>
        <v>0.43</v>
      </c>
      <c r="J183" s="114"/>
    </row>
    <row r="184" spans="2:10" s="87" customFormat="1" ht="18.75" customHeight="1" x14ac:dyDescent="0.2">
      <c r="B184" s="264" t="s">
        <v>125</v>
      </c>
      <c r="C184" s="265" t="s">
        <v>126</v>
      </c>
      <c r="D184" s="266"/>
      <c r="E184" s="267"/>
      <c r="F184" s="266" t="s">
        <v>99</v>
      </c>
      <c r="G184" s="269">
        <v>2.0299999999999998</v>
      </c>
      <c r="H184" s="269">
        <v>0.63</v>
      </c>
      <c r="I184" s="270">
        <f t="shared" si="4"/>
        <v>1.28</v>
      </c>
      <c r="J184" s="114"/>
    </row>
    <row r="185" spans="2:10" s="87" customFormat="1" ht="18.75" customHeight="1" x14ac:dyDescent="0.2">
      <c r="B185" s="271" t="s">
        <v>210</v>
      </c>
      <c r="C185" s="265" t="s">
        <v>211</v>
      </c>
      <c r="D185" s="272"/>
      <c r="E185" s="273"/>
      <c r="F185" s="266" t="s">
        <v>74</v>
      </c>
      <c r="G185" s="269">
        <v>1.78</v>
      </c>
      <c r="H185" s="269">
        <v>5.15</v>
      </c>
      <c r="I185" s="270">
        <f t="shared" si="4"/>
        <v>9.17</v>
      </c>
      <c r="J185" s="114"/>
    </row>
    <row r="186" spans="2:10" s="87" customFormat="1" ht="18.75" customHeight="1" x14ac:dyDescent="0.2">
      <c r="B186" s="271" t="s">
        <v>212</v>
      </c>
      <c r="C186" s="265" t="s">
        <v>213</v>
      </c>
      <c r="D186" s="272"/>
      <c r="E186" s="273"/>
      <c r="F186" s="266" t="s">
        <v>74</v>
      </c>
      <c r="G186" s="269">
        <v>0.59</v>
      </c>
      <c r="H186" s="269">
        <v>46.17</v>
      </c>
      <c r="I186" s="270">
        <f t="shared" si="4"/>
        <v>27.24</v>
      </c>
      <c r="J186" s="114"/>
    </row>
    <row r="187" spans="2:10" s="87" customFormat="1" ht="18.75" customHeight="1" x14ac:dyDescent="0.2">
      <c r="B187" s="271" t="s">
        <v>120</v>
      </c>
      <c r="C187" s="265" t="s">
        <v>230</v>
      </c>
      <c r="D187" s="272"/>
      <c r="E187" s="273"/>
      <c r="F187" s="266" t="s">
        <v>74</v>
      </c>
      <c r="G187" s="274">
        <v>1</v>
      </c>
      <c r="H187" s="275">
        <v>26.93</v>
      </c>
      <c r="I187" s="270">
        <f t="shared" si="4"/>
        <v>26.93</v>
      </c>
      <c r="J187" s="114"/>
    </row>
    <row r="188" spans="2:10" ht="18.75" customHeight="1" x14ac:dyDescent="0.2">
      <c r="B188" s="260" t="s">
        <v>214</v>
      </c>
      <c r="C188" s="265" t="s">
        <v>215</v>
      </c>
      <c r="D188" s="265"/>
      <c r="E188" s="265"/>
      <c r="F188" s="266" t="s">
        <v>122</v>
      </c>
      <c r="G188" s="173">
        <v>1</v>
      </c>
      <c r="H188" s="173">
        <v>83.9</v>
      </c>
      <c r="I188" s="102">
        <f t="shared" si="4"/>
        <v>83.9</v>
      </c>
      <c r="J188" s="93"/>
    </row>
    <row r="189" spans="2:10" ht="18.75" customHeight="1" x14ac:dyDescent="0.25">
      <c r="B189" s="448" t="s">
        <v>72</v>
      </c>
      <c r="C189" s="449"/>
      <c r="D189" s="449"/>
      <c r="E189" s="449"/>
      <c r="F189" s="449"/>
      <c r="G189" s="449"/>
      <c r="H189" s="449"/>
      <c r="I189" s="103">
        <f>SUM(I181:J188)</f>
        <v>194.06</v>
      </c>
      <c r="J189" s="93"/>
    </row>
    <row r="190" spans="2:10" ht="18.75" customHeight="1" x14ac:dyDescent="0.25">
      <c r="B190" s="484"/>
      <c r="C190" s="485"/>
      <c r="D190" s="485"/>
      <c r="E190" s="485"/>
      <c r="F190" s="485"/>
      <c r="G190" s="485"/>
      <c r="H190" s="485"/>
      <c r="I190" s="486"/>
      <c r="J190" s="93"/>
    </row>
    <row r="191" spans="2:10" ht="18.75" customHeight="1" x14ac:dyDescent="0.25">
      <c r="B191" s="493" t="s">
        <v>66</v>
      </c>
      <c r="C191" s="494"/>
      <c r="D191" s="494"/>
      <c r="E191" s="494"/>
      <c r="F191" s="494"/>
      <c r="G191" s="494"/>
      <c r="H191" s="494"/>
      <c r="I191" s="104">
        <f>I179+I189</f>
        <v>209.5</v>
      </c>
      <c r="J191" s="93"/>
    </row>
    <row r="192" spans="2:10" ht="18.75" customHeight="1" x14ac:dyDescent="0.25">
      <c r="B192" s="493" t="s">
        <v>67</v>
      </c>
      <c r="C192" s="494"/>
      <c r="D192" s="494"/>
      <c r="E192" s="494"/>
      <c r="F192" s="494"/>
      <c r="G192" s="494"/>
      <c r="H192" s="494"/>
      <c r="I192" s="104">
        <f>ROUND(I179*$D$14,2)</f>
        <v>13.81</v>
      </c>
      <c r="J192" s="93"/>
    </row>
    <row r="193" spans="2:10" ht="18.75" customHeight="1" x14ac:dyDescent="0.25">
      <c r="B193" s="479" t="s">
        <v>68</v>
      </c>
      <c r="C193" s="480"/>
      <c r="D193" s="480"/>
      <c r="E193" s="480"/>
      <c r="F193" s="480"/>
      <c r="G193" s="480"/>
      <c r="H193" s="480"/>
      <c r="I193" s="105">
        <f>I191+I192</f>
        <v>223.31</v>
      </c>
      <c r="J193" s="93"/>
    </row>
    <row r="194" spans="2:10" ht="18" customHeight="1" x14ac:dyDescent="0.25">
      <c r="B194" s="114"/>
      <c r="C194" s="114"/>
      <c r="D194" s="114"/>
      <c r="E194" s="114"/>
      <c r="F194" s="114"/>
      <c r="G194" s="114"/>
      <c r="H194" s="114"/>
      <c r="I194" s="114"/>
      <c r="J194" s="93"/>
    </row>
    <row r="195" spans="2:10" ht="42" customHeight="1" x14ac:dyDescent="0.25">
      <c r="B195" s="474" t="s">
        <v>201</v>
      </c>
      <c r="C195" s="475"/>
      <c r="D195" s="475"/>
      <c r="E195" s="475"/>
      <c r="F195" s="475"/>
      <c r="G195" s="475"/>
      <c r="H195" s="475"/>
      <c r="I195" s="487"/>
    </row>
    <row r="196" spans="2:10" ht="18" customHeight="1" x14ac:dyDescent="0.25">
      <c r="B196" s="488" t="s">
        <v>69</v>
      </c>
      <c r="C196" s="489"/>
      <c r="D196" s="95">
        <f>I221</f>
        <v>120.69</v>
      </c>
      <c r="E196" s="96"/>
      <c r="F196" s="96"/>
      <c r="G196" s="97"/>
      <c r="H196" s="97"/>
      <c r="I196" s="98" t="s">
        <v>103</v>
      </c>
    </row>
    <row r="197" spans="2:10" ht="18" customHeight="1" x14ac:dyDescent="0.25">
      <c r="B197" s="490"/>
      <c r="C197" s="491"/>
      <c r="D197" s="491"/>
      <c r="E197" s="491"/>
      <c r="F197" s="491"/>
      <c r="G197" s="491"/>
      <c r="H197" s="491"/>
      <c r="I197" s="492"/>
    </row>
    <row r="198" spans="2:10" ht="18" customHeight="1" x14ac:dyDescent="0.25">
      <c r="B198" s="99" t="s">
        <v>56</v>
      </c>
      <c r="C198" s="100" t="s">
        <v>57</v>
      </c>
      <c r="D198" s="100"/>
      <c r="E198" s="100"/>
      <c r="F198" s="100" t="s">
        <v>58</v>
      </c>
      <c r="G198" s="100" t="s">
        <v>59</v>
      </c>
      <c r="H198" s="100" t="s">
        <v>60</v>
      </c>
      <c r="I198" s="101" t="s">
        <v>61</v>
      </c>
    </row>
    <row r="199" spans="2:10" ht="18" customHeight="1" x14ac:dyDescent="0.25">
      <c r="B199" s="476" t="s">
        <v>62</v>
      </c>
      <c r="C199" s="477"/>
      <c r="D199" s="477"/>
      <c r="E199" s="477"/>
      <c r="F199" s="477"/>
      <c r="G199" s="477"/>
      <c r="H199" s="477"/>
      <c r="I199" s="478"/>
    </row>
    <row r="200" spans="2:10" ht="18" customHeight="1" x14ac:dyDescent="0.2">
      <c r="B200" s="196" t="s">
        <v>175</v>
      </c>
      <c r="C200" s="195" t="s">
        <v>176</v>
      </c>
      <c r="D200" s="224"/>
      <c r="E200" s="225"/>
      <c r="F200" s="197" t="s">
        <v>63</v>
      </c>
      <c r="G200" s="106">
        <v>1.2</v>
      </c>
      <c r="H200" s="106">
        <f>6.33/1.8946</f>
        <v>3.3410746331679508</v>
      </c>
      <c r="I200" s="106">
        <f>ROUND(G200*H200,2)</f>
        <v>4.01</v>
      </c>
    </row>
    <row r="201" spans="2:10" ht="18" customHeight="1" x14ac:dyDescent="0.2">
      <c r="B201" s="196" t="s">
        <v>177</v>
      </c>
      <c r="C201" s="195" t="s">
        <v>178</v>
      </c>
      <c r="D201" s="224"/>
      <c r="E201" s="225"/>
      <c r="F201" s="197" t="s">
        <v>63</v>
      </c>
      <c r="G201" s="106">
        <v>1.8</v>
      </c>
      <c r="H201" s="106">
        <f>8.96/1.8946</f>
        <v>4.7292304444209865</v>
      </c>
      <c r="I201" s="106">
        <f>ROUND(G201*H201,2)</f>
        <v>8.51</v>
      </c>
    </row>
    <row r="202" spans="2:10" ht="18" customHeight="1" x14ac:dyDescent="0.2">
      <c r="B202" s="175" t="s">
        <v>105</v>
      </c>
      <c r="C202" s="198" t="s">
        <v>104</v>
      </c>
      <c r="D202" s="172"/>
      <c r="E202" s="174"/>
      <c r="F202" s="172" t="s">
        <v>63</v>
      </c>
      <c r="G202" s="106">
        <v>0.8</v>
      </c>
      <c r="H202" s="106">
        <f>8.96/1.8946</f>
        <v>4.7292304444209865</v>
      </c>
      <c r="I202" s="106">
        <f>ROUND(G202*H202,2)</f>
        <v>3.78</v>
      </c>
    </row>
    <row r="203" spans="2:10" ht="18" customHeight="1" x14ac:dyDescent="0.2">
      <c r="B203" s="196" t="s">
        <v>106</v>
      </c>
      <c r="C203" s="195" t="s">
        <v>64</v>
      </c>
      <c r="D203" s="172"/>
      <c r="E203" s="174"/>
      <c r="F203" s="172" t="s">
        <v>63</v>
      </c>
      <c r="G203" s="106">
        <v>0.3</v>
      </c>
      <c r="H203" s="106">
        <f>6.33/1.8946</f>
        <v>3.3410746331679508</v>
      </c>
      <c r="I203" s="106">
        <f>ROUND(G203*H203,2)</f>
        <v>1</v>
      </c>
    </row>
    <row r="204" spans="2:10" ht="18" customHeight="1" x14ac:dyDescent="0.2">
      <c r="B204" s="196" t="s">
        <v>202</v>
      </c>
      <c r="C204" s="195" t="s">
        <v>179</v>
      </c>
      <c r="D204" s="224"/>
      <c r="E204" s="226"/>
      <c r="F204" s="197" t="s">
        <v>63</v>
      </c>
      <c r="G204" s="106">
        <v>0.8</v>
      </c>
      <c r="H204" s="106">
        <f>8.96/1.8946</f>
        <v>4.7292304444209865</v>
      </c>
      <c r="I204" s="106">
        <f>ROUND(G204*H204,2)</f>
        <v>3.78</v>
      </c>
    </row>
    <row r="205" spans="2:10" ht="18" customHeight="1" x14ac:dyDescent="0.25">
      <c r="B205" s="448" t="s">
        <v>65</v>
      </c>
      <c r="C205" s="449"/>
      <c r="D205" s="449"/>
      <c r="E205" s="449"/>
      <c r="F205" s="449"/>
      <c r="G205" s="449"/>
      <c r="H205" s="449"/>
      <c r="I205" s="103">
        <f>SUM(I200:I204)</f>
        <v>21.080000000000002</v>
      </c>
    </row>
    <row r="206" spans="2:10" ht="18" customHeight="1" x14ac:dyDescent="0.25">
      <c r="B206" s="476" t="s">
        <v>71</v>
      </c>
      <c r="C206" s="477"/>
      <c r="D206" s="477"/>
      <c r="E206" s="477"/>
      <c r="F206" s="477"/>
      <c r="G206" s="477"/>
      <c r="H206" s="477"/>
      <c r="I206" s="478"/>
    </row>
    <row r="207" spans="2:10" ht="18" customHeight="1" x14ac:dyDescent="0.2">
      <c r="B207" s="196" t="s">
        <v>180</v>
      </c>
      <c r="C207" s="195" t="s">
        <v>124</v>
      </c>
      <c r="D207" s="224"/>
      <c r="E207" s="226"/>
      <c r="F207" s="197" t="s">
        <v>181</v>
      </c>
      <c r="G207" s="227">
        <f>0.006</f>
        <v>6.0000000000000001E-3</v>
      </c>
      <c r="H207" s="178">
        <v>50</v>
      </c>
      <c r="I207" s="102">
        <f t="shared" ref="I207:I216" si="5">ROUND(G207*H207,2)</f>
        <v>0.3</v>
      </c>
    </row>
    <row r="208" spans="2:10" ht="18" customHeight="1" x14ac:dyDescent="0.2">
      <c r="B208" s="196" t="s">
        <v>182</v>
      </c>
      <c r="C208" s="195" t="s">
        <v>183</v>
      </c>
      <c r="D208" s="224"/>
      <c r="E208" s="226"/>
      <c r="F208" s="197" t="s">
        <v>184</v>
      </c>
      <c r="G208" s="106">
        <v>4</v>
      </c>
      <c r="H208" s="106">
        <v>0.12</v>
      </c>
      <c r="I208" s="102">
        <f t="shared" si="5"/>
        <v>0.48</v>
      </c>
    </row>
    <row r="209" spans="2:9" ht="21" customHeight="1" x14ac:dyDescent="0.2">
      <c r="B209" s="196" t="s">
        <v>185</v>
      </c>
      <c r="C209" s="481" t="s">
        <v>186</v>
      </c>
      <c r="D209" s="481"/>
      <c r="E209" s="226"/>
      <c r="F209" s="197" t="s">
        <v>76</v>
      </c>
      <c r="G209" s="106">
        <v>0.9</v>
      </c>
      <c r="H209" s="106">
        <v>26.5</v>
      </c>
      <c r="I209" s="102">
        <f t="shared" si="5"/>
        <v>23.85</v>
      </c>
    </row>
    <row r="210" spans="2:9" ht="18" customHeight="1" x14ac:dyDescent="0.2">
      <c r="B210" s="196" t="s">
        <v>125</v>
      </c>
      <c r="C210" s="195" t="s">
        <v>187</v>
      </c>
      <c r="D210" s="224"/>
      <c r="E210" s="226"/>
      <c r="F210" s="197" t="s">
        <v>99</v>
      </c>
      <c r="G210" s="106">
        <v>1.2</v>
      </c>
      <c r="H210" s="106">
        <v>0.63</v>
      </c>
      <c r="I210" s="102">
        <f t="shared" si="5"/>
        <v>0.76</v>
      </c>
    </row>
    <row r="211" spans="2:9" ht="18" customHeight="1" x14ac:dyDescent="0.25">
      <c r="B211" s="196" t="s">
        <v>203</v>
      </c>
      <c r="C211" s="481" t="s">
        <v>188</v>
      </c>
      <c r="D211" s="481"/>
      <c r="E211" s="481"/>
      <c r="F211" s="197" t="s">
        <v>189</v>
      </c>
      <c r="G211" s="106">
        <v>0.2</v>
      </c>
      <c r="H211" s="106">
        <v>36.76</v>
      </c>
      <c r="I211" s="102">
        <f t="shared" si="5"/>
        <v>7.35</v>
      </c>
    </row>
    <row r="212" spans="2:9" ht="18" customHeight="1" x14ac:dyDescent="0.2">
      <c r="B212" s="196" t="s">
        <v>190</v>
      </c>
      <c r="C212" s="195" t="s">
        <v>191</v>
      </c>
      <c r="D212" s="224"/>
      <c r="E212" s="226"/>
      <c r="F212" s="197" t="s">
        <v>184</v>
      </c>
      <c r="G212" s="106">
        <v>4</v>
      </c>
      <c r="H212" s="106">
        <v>3.13</v>
      </c>
      <c r="I212" s="102">
        <f t="shared" si="5"/>
        <v>12.52</v>
      </c>
    </row>
    <row r="213" spans="2:9" ht="18" customHeight="1" x14ac:dyDescent="0.2">
      <c r="B213" s="194" t="s">
        <v>192</v>
      </c>
      <c r="C213" s="195" t="s">
        <v>193</v>
      </c>
      <c r="D213" s="224"/>
      <c r="E213" s="226"/>
      <c r="F213" s="197" t="s">
        <v>99</v>
      </c>
      <c r="G213" s="106">
        <v>0.5</v>
      </c>
      <c r="H213" s="106">
        <v>54.69</v>
      </c>
      <c r="I213" s="102">
        <f t="shared" si="5"/>
        <v>27.35</v>
      </c>
    </row>
    <row r="214" spans="2:9" ht="18" customHeight="1" x14ac:dyDescent="0.2">
      <c r="B214" s="196" t="s">
        <v>194</v>
      </c>
      <c r="C214" s="195" t="s">
        <v>195</v>
      </c>
      <c r="D214" s="224"/>
      <c r="E214" s="226"/>
      <c r="F214" s="197" t="s">
        <v>196</v>
      </c>
      <c r="G214" s="106">
        <v>0.3</v>
      </c>
      <c r="H214" s="106">
        <v>19.399999999999999</v>
      </c>
      <c r="I214" s="102">
        <f t="shared" si="5"/>
        <v>5.82</v>
      </c>
    </row>
    <row r="215" spans="2:9" ht="18" customHeight="1" x14ac:dyDescent="0.2">
      <c r="B215" s="196" t="s">
        <v>197</v>
      </c>
      <c r="C215" s="195" t="s">
        <v>198</v>
      </c>
      <c r="D215" s="224"/>
      <c r="E215" s="226"/>
      <c r="F215" s="197" t="s">
        <v>189</v>
      </c>
      <c r="G215" s="106">
        <v>0.04</v>
      </c>
      <c r="H215" s="106">
        <v>9.52</v>
      </c>
      <c r="I215" s="102">
        <f t="shared" si="5"/>
        <v>0.38</v>
      </c>
    </row>
    <row r="216" spans="2:9" ht="18" customHeight="1" x14ac:dyDescent="0.2">
      <c r="B216" s="196" t="s">
        <v>199</v>
      </c>
      <c r="C216" s="195" t="s">
        <v>200</v>
      </c>
      <c r="D216" s="224"/>
      <c r="E216" s="225"/>
      <c r="F216" s="197" t="s">
        <v>184</v>
      </c>
      <c r="G216" s="106">
        <v>1.1000000000000001</v>
      </c>
      <c r="H216" s="106">
        <v>1.76</v>
      </c>
      <c r="I216" s="102">
        <f t="shared" si="5"/>
        <v>1.94</v>
      </c>
    </row>
    <row r="217" spans="2:9" ht="18" customHeight="1" x14ac:dyDescent="0.25">
      <c r="B217" s="448" t="s">
        <v>72</v>
      </c>
      <c r="C217" s="449"/>
      <c r="D217" s="449"/>
      <c r="E217" s="449"/>
      <c r="F217" s="449"/>
      <c r="G217" s="449"/>
      <c r="H217" s="449"/>
      <c r="I217" s="103">
        <f>SUM(I207:I216)</f>
        <v>80.75</v>
      </c>
    </row>
    <row r="218" spans="2:9" ht="18" customHeight="1" x14ac:dyDescent="0.25">
      <c r="B218" s="484"/>
      <c r="C218" s="485"/>
      <c r="D218" s="485"/>
      <c r="E218" s="485"/>
      <c r="F218" s="485"/>
      <c r="G218" s="485"/>
      <c r="H218" s="485"/>
      <c r="I218" s="486"/>
    </row>
    <row r="219" spans="2:9" ht="18" customHeight="1" x14ac:dyDescent="0.25">
      <c r="B219" s="493" t="s">
        <v>66</v>
      </c>
      <c r="C219" s="494"/>
      <c r="D219" s="494"/>
      <c r="E219" s="494"/>
      <c r="F219" s="494"/>
      <c r="G219" s="494"/>
      <c r="H219" s="494"/>
      <c r="I219" s="104">
        <f>I205+I217</f>
        <v>101.83</v>
      </c>
    </row>
    <row r="220" spans="2:9" ht="18" customHeight="1" x14ac:dyDescent="0.25">
      <c r="B220" s="493" t="s">
        <v>67</v>
      </c>
      <c r="C220" s="494"/>
      <c r="D220" s="494"/>
      <c r="E220" s="494"/>
      <c r="F220" s="494"/>
      <c r="G220" s="494"/>
      <c r="H220" s="494"/>
      <c r="I220" s="104">
        <f>ROUND(I205*$D$14,2)</f>
        <v>18.86</v>
      </c>
    </row>
    <row r="221" spans="2:9" ht="18" customHeight="1" x14ac:dyDescent="0.25">
      <c r="B221" s="479" t="s">
        <v>68</v>
      </c>
      <c r="C221" s="480"/>
      <c r="D221" s="480"/>
      <c r="E221" s="480"/>
      <c r="F221" s="480"/>
      <c r="G221" s="480"/>
      <c r="H221" s="480"/>
      <c r="I221" s="105">
        <f>I219+I220</f>
        <v>120.69</v>
      </c>
    </row>
    <row r="222" spans="2:9" ht="18" customHeight="1" x14ac:dyDescent="0.25">
      <c r="B222" s="474" t="s">
        <v>237</v>
      </c>
      <c r="C222" s="475"/>
      <c r="D222" s="475"/>
      <c r="E222" s="475"/>
      <c r="F222" s="475"/>
      <c r="G222" s="475"/>
      <c r="H222" s="475"/>
      <c r="I222" s="487"/>
    </row>
    <row r="223" spans="2:9" ht="18" customHeight="1" x14ac:dyDescent="0.25">
      <c r="B223" s="488" t="s">
        <v>69</v>
      </c>
      <c r="C223" s="489"/>
      <c r="D223" s="95">
        <f>I237</f>
        <v>48.48</v>
      </c>
      <c r="E223" s="96"/>
      <c r="F223" s="96"/>
      <c r="G223" s="97"/>
      <c r="H223" s="97"/>
      <c r="I223" s="98" t="s">
        <v>75</v>
      </c>
    </row>
    <row r="224" spans="2:9" ht="18" customHeight="1" x14ac:dyDescent="0.25">
      <c r="B224" s="490"/>
      <c r="C224" s="491"/>
      <c r="D224" s="491"/>
      <c r="E224" s="491"/>
      <c r="F224" s="491"/>
      <c r="G224" s="491"/>
      <c r="H224" s="491"/>
      <c r="I224" s="492"/>
    </row>
    <row r="225" spans="2:9" ht="18" customHeight="1" x14ac:dyDescent="0.25">
      <c r="B225" s="99" t="s">
        <v>56</v>
      </c>
      <c r="C225" s="100" t="s">
        <v>57</v>
      </c>
      <c r="D225" s="100"/>
      <c r="E225" s="100"/>
      <c r="F225" s="100" t="s">
        <v>58</v>
      </c>
      <c r="G225" s="100" t="s">
        <v>59</v>
      </c>
      <c r="H225" s="100" t="s">
        <v>60</v>
      </c>
      <c r="I225" s="101" t="s">
        <v>61</v>
      </c>
    </row>
    <row r="226" spans="2:9" ht="18" customHeight="1" x14ac:dyDescent="0.25">
      <c r="B226" s="476" t="s">
        <v>62</v>
      </c>
      <c r="C226" s="477"/>
      <c r="D226" s="477"/>
      <c r="E226" s="477"/>
      <c r="F226" s="477"/>
      <c r="G226" s="477"/>
      <c r="H226" s="477"/>
      <c r="I226" s="478"/>
    </row>
    <row r="227" spans="2:9" ht="18" customHeight="1" x14ac:dyDescent="0.25">
      <c r="B227" s="294" t="s">
        <v>106</v>
      </c>
      <c r="C227" s="291" t="s">
        <v>64</v>
      </c>
      <c r="D227" s="176"/>
      <c r="E227" s="177"/>
      <c r="F227" s="295" t="s">
        <v>63</v>
      </c>
      <c r="G227" s="106">
        <v>0.4</v>
      </c>
      <c r="H227" s="106">
        <f>6.33/1.8946</f>
        <v>3.3410746331679508</v>
      </c>
      <c r="I227" s="102">
        <f>ROUND(G227*H227,2)</f>
        <v>1.34</v>
      </c>
    </row>
    <row r="228" spans="2:9" ht="18" customHeight="1" x14ac:dyDescent="0.25">
      <c r="B228" s="294" t="s">
        <v>107</v>
      </c>
      <c r="C228" s="291" t="s">
        <v>73</v>
      </c>
      <c r="D228" s="176"/>
      <c r="E228" s="177"/>
      <c r="F228" s="295" t="s">
        <v>63</v>
      </c>
      <c r="G228" s="106">
        <v>0.4</v>
      </c>
      <c r="H228" s="106">
        <f>9/1.8946</f>
        <v>4.7503430803335798</v>
      </c>
      <c r="I228" s="102">
        <f>ROUND(G228*H228,2)</f>
        <v>1.9</v>
      </c>
    </row>
    <row r="229" spans="2:9" ht="18" customHeight="1" x14ac:dyDescent="0.25">
      <c r="B229" s="448" t="s">
        <v>65</v>
      </c>
      <c r="C229" s="449"/>
      <c r="D229" s="449"/>
      <c r="E229" s="449"/>
      <c r="F229" s="449"/>
      <c r="G229" s="449"/>
      <c r="H229" s="449"/>
      <c r="I229" s="103">
        <f>SUM(I227:I228)</f>
        <v>3.24</v>
      </c>
    </row>
    <row r="230" spans="2:9" ht="18" customHeight="1" x14ac:dyDescent="0.25">
      <c r="B230" s="476" t="s">
        <v>71</v>
      </c>
      <c r="C230" s="477"/>
      <c r="D230" s="477"/>
      <c r="E230" s="477"/>
      <c r="F230" s="477"/>
      <c r="G230" s="477"/>
      <c r="H230" s="477"/>
      <c r="I230" s="478"/>
    </row>
    <row r="231" spans="2:9" ht="18" customHeight="1" x14ac:dyDescent="0.25">
      <c r="B231" s="294" t="s">
        <v>127</v>
      </c>
      <c r="C231" s="491" t="s">
        <v>238</v>
      </c>
      <c r="D231" s="491"/>
      <c r="E231" s="491"/>
      <c r="F231" s="295" t="s">
        <v>74</v>
      </c>
      <c r="G231" s="106">
        <v>1</v>
      </c>
      <c r="H231" s="106">
        <v>36.19</v>
      </c>
      <c r="I231" s="102">
        <f>ROUND(G231*H231,2)</f>
        <v>36.19</v>
      </c>
    </row>
    <row r="232" spans="2:9" ht="18" customHeight="1" x14ac:dyDescent="0.25">
      <c r="B232" s="294" t="s">
        <v>128</v>
      </c>
      <c r="C232" s="481" t="s">
        <v>239</v>
      </c>
      <c r="D232" s="481"/>
      <c r="E232" s="481"/>
      <c r="F232" s="295" t="s">
        <v>74</v>
      </c>
      <c r="G232" s="106">
        <v>1</v>
      </c>
      <c r="H232" s="106">
        <v>6.15</v>
      </c>
      <c r="I232" s="102">
        <f>ROUND(G232*H232,2)</f>
        <v>6.15</v>
      </c>
    </row>
    <row r="233" spans="2:9" ht="18" customHeight="1" x14ac:dyDescent="0.25">
      <c r="B233" s="448" t="s">
        <v>72</v>
      </c>
      <c r="C233" s="449"/>
      <c r="D233" s="449"/>
      <c r="E233" s="449"/>
      <c r="F233" s="449"/>
      <c r="G233" s="449"/>
      <c r="H233" s="449"/>
      <c r="I233" s="103">
        <f>SUM(I231:I232)</f>
        <v>42.339999999999996</v>
      </c>
    </row>
    <row r="234" spans="2:9" ht="18" customHeight="1" x14ac:dyDescent="0.25">
      <c r="B234" s="484"/>
      <c r="C234" s="485"/>
      <c r="D234" s="485"/>
      <c r="E234" s="485"/>
      <c r="F234" s="485"/>
      <c r="G234" s="485"/>
      <c r="H234" s="485"/>
      <c r="I234" s="486"/>
    </row>
    <row r="235" spans="2:9" ht="18" customHeight="1" x14ac:dyDescent="0.25">
      <c r="B235" s="493" t="s">
        <v>66</v>
      </c>
      <c r="C235" s="494"/>
      <c r="D235" s="494"/>
      <c r="E235" s="494"/>
      <c r="F235" s="494"/>
      <c r="G235" s="494"/>
      <c r="H235" s="494"/>
      <c r="I235" s="104">
        <f>I229+I233</f>
        <v>45.58</v>
      </c>
    </row>
    <row r="236" spans="2:9" ht="18" customHeight="1" x14ac:dyDescent="0.25">
      <c r="B236" s="493" t="s">
        <v>67</v>
      </c>
      <c r="C236" s="494"/>
      <c r="D236" s="494"/>
      <c r="E236" s="494"/>
      <c r="F236" s="494"/>
      <c r="G236" s="494"/>
      <c r="H236" s="494"/>
      <c r="I236" s="104">
        <f>ROUND(I229*$D$14,2)</f>
        <v>2.9</v>
      </c>
    </row>
    <row r="237" spans="2:9" ht="18" customHeight="1" x14ac:dyDescent="0.25">
      <c r="B237" s="479" t="s">
        <v>68</v>
      </c>
      <c r="C237" s="480"/>
      <c r="D237" s="480"/>
      <c r="E237" s="480"/>
      <c r="F237" s="480"/>
      <c r="G237" s="480"/>
      <c r="H237" s="480"/>
      <c r="I237" s="105">
        <f>I235+I236</f>
        <v>48.48</v>
      </c>
    </row>
    <row r="238" spans="2:9" ht="18" customHeight="1" x14ac:dyDescent="0.25">
      <c r="B238" s="179"/>
      <c r="C238" s="180"/>
      <c r="D238" s="181"/>
      <c r="E238" s="181"/>
      <c r="F238" s="182"/>
      <c r="G238" s="182"/>
      <c r="H238" s="182"/>
      <c r="I238" s="183"/>
    </row>
    <row r="239" spans="2:9" ht="18" customHeight="1" x14ac:dyDescent="0.25">
      <c r="B239" s="474" t="s">
        <v>240</v>
      </c>
      <c r="C239" s="475"/>
      <c r="D239" s="475"/>
      <c r="E239" s="475"/>
      <c r="F239" s="475"/>
      <c r="G239" s="475"/>
      <c r="H239" s="475"/>
      <c r="I239" s="487"/>
    </row>
    <row r="240" spans="2:9" ht="18" customHeight="1" x14ac:dyDescent="0.25">
      <c r="B240" s="488" t="s">
        <v>69</v>
      </c>
      <c r="C240" s="489"/>
      <c r="D240" s="95">
        <f>I256</f>
        <v>84.34</v>
      </c>
      <c r="E240" s="96"/>
      <c r="F240" s="96"/>
      <c r="G240" s="97"/>
      <c r="H240" s="97"/>
      <c r="I240" s="98" t="s">
        <v>75</v>
      </c>
    </row>
    <row r="241" spans="2:9" ht="18" customHeight="1" x14ac:dyDescent="0.25">
      <c r="B241" s="490"/>
      <c r="C241" s="491"/>
      <c r="D241" s="491"/>
      <c r="E241" s="491"/>
      <c r="F241" s="491"/>
      <c r="G241" s="491"/>
      <c r="H241" s="491"/>
      <c r="I241" s="492"/>
    </row>
    <row r="242" spans="2:9" ht="18" customHeight="1" x14ac:dyDescent="0.25">
      <c r="B242" s="99" t="s">
        <v>56</v>
      </c>
      <c r="C242" s="100" t="s">
        <v>57</v>
      </c>
      <c r="D242" s="100"/>
      <c r="E242" s="100"/>
      <c r="F242" s="100" t="s">
        <v>58</v>
      </c>
      <c r="G242" s="100" t="s">
        <v>59</v>
      </c>
      <c r="H242" s="100" t="s">
        <v>60</v>
      </c>
      <c r="I242" s="101" t="s">
        <v>61</v>
      </c>
    </row>
    <row r="243" spans="2:9" ht="18" customHeight="1" x14ac:dyDescent="0.25">
      <c r="B243" s="476" t="s">
        <v>62</v>
      </c>
      <c r="C243" s="477"/>
      <c r="D243" s="477"/>
      <c r="E243" s="477"/>
      <c r="F243" s="477"/>
      <c r="G243" s="477"/>
      <c r="H243" s="477"/>
      <c r="I243" s="478"/>
    </row>
    <row r="244" spans="2:9" ht="18" customHeight="1" x14ac:dyDescent="0.25">
      <c r="B244" s="294" t="s">
        <v>107</v>
      </c>
      <c r="C244" s="291" t="s">
        <v>73</v>
      </c>
      <c r="D244" s="176"/>
      <c r="E244" s="177"/>
      <c r="F244" s="295" t="s">
        <v>63</v>
      </c>
      <c r="G244" s="106">
        <v>3.5</v>
      </c>
      <c r="H244" s="106">
        <f>9/1.8946</f>
        <v>4.7503430803335798</v>
      </c>
      <c r="I244" s="102">
        <f>ROUND(G244*H244,2)</f>
        <v>16.63</v>
      </c>
    </row>
    <row r="245" spans="2:9" ht="18" customHeight="1" x14ac:dyDescent="0.25">
      <c r="B245" s="294" t="s">
        <v>106</v>
      </c>
      <c r="C245" s="291" t="s">
        <v>64</v>
      </c>
      <c r="D245" s="176"/>
      <c r="E245" s="177"/>
      <c r="F245" s="295" t="s">
        <v>63</v>
      </c>
      <c r="G245" s="106">
        <v>3.5</v>
      </c>
      <c r="H245" s="106">
        <f>6.33/1.8946</f>
        <v>3.3410746331679508</v>
      </c>
      <c r="I245" s="102">
        <f>ROUND(G245*H245,2)</f>
        <v>11.69</v>
      </c>
    </row>
    <row r="246" spans="2:9" ht="18" customHeight="1" x14ac:dyDescent="0.25">
      <c r="B246" s="448" t="s">
        <v>65</v>
      </c>
      <c r="C246" s="449"/>
      <c r="D246" s="449"/>
      <c r="E246" s="449"/>
      <c r="F246" s="449"/>
      <c r="G246" s="449"/>
      <c r="H246" s="449"/>
      <c r="I246" s="103">
        <f>SUM(I244:I245)</f>
        <v>28.32</v>
      </c>
    </row>
    <row r="247" spans="2:9" ht="18" customHeight="1" x14ac:dyDescent="0.25">
      <c r="B247" s="476" t="s">
        <v>71</v>
      </c>
      <c r="C247" s="477"/>
      <c r="D247" s="477"/>
      <c r="E247" s="477"/>
      <c r="F247" s="477"/>
      <c r="G247" s="477"/>
      <c r="H247" s="477"/>
      <c r="I247" s="478"/>
    </row>
    <row r="248" spans="2:9" ht="18" customHeight="1" x14ac:dyDescent="0.25">
      <c r="B248" s="294" t="s">
        <v>129</v>
      </c>
      <c r="C248" s="291" t="s">
        <v>130</v>
      </c>
      <c r="D248" s="291"/>
      <c r="E248" s="177"/>
      <c r="F248" s="295" t="s">
        <v>74</v>
      </c>
      <c r="G248" s="106">
        <v>1</v>
      </c>
      <c r="H248" s="106">
        <v>1.39</v>
      </c>
      <c r="I248" s="102">
        <f>ROUND(G248*H248,2)</f>
        <v>1.39</v>
      </c>
    </row>
    <row r="249" spans="2:9" ht="18" customHeight="1" x14ac:dyDescent="0.25">
      <c r="B249" s="294" t="s">
        <v>131</v>
      </c>
      <c r="C249" s="481" t="s">
        <v>132</v>
      </c>
      <c r="D249" s="481"/>
      <c r="E249" s="177"/>
      <c r="F249" s="295" t="s">
        <v>76</v>
      </c>
      <c r="G249" s="106">
        <v>6</v>
      </c>
      <c r="H249" s="106">
        <v>1.98</v>
      </c>
      <c r="I249" s="102">
        <f>ROUND(G249*H249,2)</f>
        <v>11.88</v>
      </c>
    </row>
    <row r="250" spans="2:9" ht="18" customHeight="1" x14ac:dyDescent="0.25">
      <c r="B250" s="294" t="s">
        <v>241</v>
      </c>
      <c r="C250" s="481" t="s">
        <v>242</v>
      </c>
      <c r="D250" s="481"/>
      <c r="E250" s="481"/>
      <c r="F250" s="295" t="s">
        <v>74</v>
      </c>
      <c r="G250" s="106">
        <v>1</v>
      </c>
      <c r="H250" s="106">
        <v>12.61</v>
      </c>
      <c r="I250" s="102">
        <f>ROUND(G250*H250,2)</f>
        <v>12.61</v>
      </c>
    </row>
    <row r="251" spans="2:9" ht="18" customHeight="1" x14ac:dyDescent="0.25">
      <c r="B251" s="294" t="s">
        <v>243</v>
      </c>
      <c r="C251" s="291" t="s">
        <v>244</v>
      </c>
      <c r="D251" s="291"/>
      <c r="E251" s="177"/>
      <c r="F251" s="295" t="s">
        <v>76</v>
      </c>
      <c r="G251" s="106">
        <v>12</v>
      </c>
      <c r="H251" s="106">
        <v>0.4</v>
      </c>
      <c r="I251" s="102">
        <f>ROUND(G251*H251,2)</f>
        <v>4.8</v>
      </c>
    </row>
    <row r="252" spans="2:9" ht="18" customHeight="1" x14ac:dyDescent="0.25">
      <c r="B252" s="448" t="s">
        <v>72</v>
      </c>
      <c r="C252" s="449"/>
      <c r="D252" s="449"/>
      <c r="E252" s="449"/>
      <c r="F252" s="449"/>
      <c r="G252" s="449"/>
      <c r="H252" s="449"/>
      <c r="I252" s="103">
        <f>SUM(I248:I251)</f>
        <v>30.680000000000003</v>
      </c>
    </row>
    <row r="253" spans="2:9" ht="18" customHeight="1" x14ac:dyDescent="0.25">
      <c r="B253" s="484"/>
      <c r="C253" s="485"/>
      <c r="D253" s="485"/>
      <c r="E253" s="485"/>
      <c r="F253" s="485"/>
      <c r="G253" s="485"/>
      <c r="H253" s="485"/>
      <c r="I253" s="486"/>
    </row>
    <row r="254" spans="2:9" ht="18" customHeight="1" x14ac:dyDescent="0.25">
      <c r="B254" s="493" t="s">
        <v>66</v>
      </c>
      <c r="C254" s="494"/>
      <c r="D254" s="494"/>
      <c r="E254" s="494"/>
      <c r="F254" s="494"/>
      <c r="G254" s="494"/>
      <c r="H254" s="494"/>
      <c r="I254" s="104">
        <f>I246+I252</f>
        <v>59</v>
      </c>
    </row>
    <row r="255" spans="2:9" ht="18" customHeight="1" x14ac:dyDescent="0.25">
      <c r="B255" s="493" t="s">
        <v>67</v>
      </c>
      <c r="C255" s="494"/>
      <c r="D255" s="494"/>
      <c r="E255" s="494"/>
      <c r="F255" s="494"/>
      <c r="G255" s="494"/>
      <c r="H255" s="494"/>
      <c r="I255" s="104">
        <f>ROUND(I246*$D$14,2)</f>
        <v>25.34</v>
      </c>
    </row>
    <row r="256" spans="2:9" ht="18" customHeight="1" x14ac:dyDescent="0.25">
      <c r="B256" s="479" t="s">
        <v>68</v>
      </c>
      <c r="C256" s="480"/>
      <c r="D256" s="480"/>
      <c r="E256" s="480"/>
      <c r="F256" s="480"/>
      <c r="G256" s="480"/>
      <c r="H256" s="480"/>
      <c r="I256" s="105">
        <f>I254+I255</f>
        <v>84.34</v>
      </c>
    </row>
    <row r="257" spans="2:9" ht="18" customHeight="1" x14ac:dyDescent="0.25">
      <c r="B257" s="137"/>
      <c r="C257" s="138"/>
      <c r="D257" s="184"/>
      <c r="E257" s="184"/>
      <c r="F257" s="139"/>
      <c r="G257" s="139"/>
      <c r="H257" s="139"/>
      <c r="I257" s="140"/>
    </row>
    <row r="258" spans="2:9" ht="18" customHeight="1" x14ac:dyDescent="0.25">
      <c r="B258" s="474" t="s">
        <v>81</v>
      </c>
      <c r="C258" s="475"/>
      <c r="D258" s="475"/>
      <c r="E258" s="475"/>
      <c r="F258" s="475"/>
      <c r="G258" s="475"/>
      <c r="H258" s="475"/>
      <c r="I258" s="487"/>
    </row>
    <row r="259" spans="2:9" ht="18" customHeight="1" x14ac:dyDescent="0.25">
      <c r="B259" s="488" t="s">
        <v>69</v>
      </c>
      <c r="C259" s="489"/>
      <c r="D259" s="95">
        <f>I278</f>
        <v>86.08</v>
      </c>
      <c r="E259" s="96"/>
      <c r="F259" s="96"/>
      <c r="G259" s="97"/>
      <c r="H259" s="97"/>
      <c r="I259" s="98" t="s">
        <v>75</v>
      </c>
    </row>
    <row r="260" spans="2:9" ht="18" customHeight="1" x14ac:dyDescent="0.25">
      <c r="B260" s="490"/>
      <c r="C260" s="491"/>
      <c r="D260" s="491"/>
      <c r="E260" s="491"/>
      <c r="F260" s="491"/>
      <c r="G260" s="491"/>
      <c r="H260" s="491"/>
      <c r="I260" s="492"/>
    </row>
    <row r="261" spans="2:9" ht="18" customHeight="1" x14ac:dyDescent="0.25">
      <c r="B261" s="99" t="s">
        <v>56</v>
      </c>
      <c r="C261" s="100" t="s">
        <v>57</v>
      </c>
      <c r="D261" s="100"/>
      <c r="E261" s="100"/>
      <c r="F261" s="100" t="s">
        <v>58</v>
      </c>
      <c r="G261" s="100" t="s">
        <v>59</v>
      </c>
      <c r="H261" s="100" t="s">
        <v>60</v>
      </c>
      <c r="I261" s="101" t="s">
        <v>61</v>
      </c>
    </row>
    <row r="262" spans="2:9" ht="18" customHeight="1" x14ac:dyDescent="0.25">
      <c r="B262" s="476" t="s">
        <v>62</v>
      </c>
      <c r="C262" s="477"/>
      <c r="D262" s="477"/>
      <c r="E262" s="477"/>
      <c r="F262" s="477"/>
      <c r="G262" s="477"/>
      <c r="H262" s="477"/>
      <c r="I262" s="478"/>
    </row>
    <row r="263" spans="2:9" ht="18" customHeight="1" x14ac:dyDescent="0.25">
      <c r="B263" s="294" t="s">
        <v>133</v>
      </c>
      <c r="C263" s="291" t="s">
        <v>134</v>
      </c>
      <c r="D263" s="176"/>
      <c r="E263" s="177"/>
      <c r="F263" s="295" t="s">
        <v>63</v>
      </c>
      <c r="G263" s="106">
        <v>3</v>
      </c>
      <c r="H263" s="106">
        <f>6.95/1.8946</f>
        <v>3.6683204898131532</v>
      </c>
      <c r="I263" s="102">
        <f>ROUND(G263*H263,2)</f>
        <v>11</v>
      </c>
    </row>
    <row r="264" spans="2:9" ht="18" customHeight="1" x14ac:dyDescent="0.25">
      <c r="B264" s="294" t="s">
        <v>107</v>
      </c>
      <c r="C264" s="291" t="s">
        <v>73</v>
      </c>
      <c r="D264" s="176"/>
      <c r="E264" s="177"/>
      <c r="F264" s="295" t="s">
        <v>63</v>
      </c>
      <c r="G264" s="106">
        <v>3</v>
      </c>
      <c r="H264" s="106">
        <f>9/1.8946</f>
        <v>4.7503430803335798</v>
      </c>
      <c r="I264" s="102">
        <f>ROUND(G264*H264,2)</f>
        <v>14.25</v>
      </c>
    </row>
    <row r="265" spans="2:9" ht="18" customHeight="1" x14ac:dyDescent="0.25">
      <c r="B265" s="294" t="s">
        <v>106</v>
      </c>
      <c r="C265" s="291" t="s">
        <v>64</v>
      </c>
      <c r="D265" s="176"/>
      <c r="E265" s="177"/>
      <c r="F265" s="295" t="s">
        <v>63</v>
      </c>
      <c r="G265" s="106">
        <v>2.5</v>
      </c>
      <c r="H265" s="106">
        <f>6.33/1.8946</f>
        <v>3.3410746331679508</v>
      </c>
      <c r="I265" s="102">
        <f>ROUND(G265*H265,2)</f>
        <v>8.35</v>
      </c>
    </row>
    <row r="266" spans="2:9" ht="18" customHeight="1" x14ac:dyDescent="0.25">
      <c r="B266" s="448" t="s">
        <v>65</v>
      </c>
      <c r="C266" s="449"/>
      <c r="D266" s="449"/>
      <c r="E266" s="449"/>
      <c r="F266" s="449"/>
      <c r="G266" s="449"/>
      <c r="H266" s="449"/>
      <c r="I266" s="103">
        <f>SUM(I263:I265)</f>
        <v>33.6</v>
      </c>
    </row>
    <row r="267" spans="2:9" ht="18" customHeight="1" x14ac:dyDescent="0.25">
      <c r="B267" s="476" t="s">
        <v>71</v>
      </c>
      <c r="C267" s="477"/>
      <c r="D267" s="477"/>
      <c r="E267" s="477"/>
      <c r="F267" s="477"/>
      <c r="G267" s="477"/>
      <c r="H267" s="477"/>
      <c r="I267" s="478"/>
    </row>
    <row r="268" spans="2:9" ht="18" customHeight="1" x14ac:dyDescent="0.25">
      <c r="B268" s="271" t="s">
        <v>108</v>
      </c>
      <c r="C268" s="303" t="s">
        <v>79</v>
      </c>
      <c r="D268" s="303"/>
      <c r="E268" s="273"/>
      <c r="F268" s="304" t="s">
        <v>76</v>
      </c>
      <c r="G268" s="305">
        <v>4</v>
      </c>
      <c r="H268" s="305">
        <v>1.42</v>
      </c>
      <c r="I268" s="270">
        <f t="shared" ref="I268:I273" si="6">ROUND(G268*H268,2)</f>
        <v>5.68</v>
      </c>
    </row>
    <row r="269" spans="2:9" ht="18" customHeight="1" x14ac:dyDescent="0.25">
      <c r="B269" s="271" t="s">
        <v>109</v>
      </c>
      <c r="C269" s="303" t="s">
        <v>77</v>
      </c>
      <c r="D269" s="303"/>
      <c r="E269" s="273"/>
      <c r="F269" s="304" t="s">
        <v>74</v>
      </c>
      <c r="G269" s="305">
        <v>1</v>
      </c>
      <c r="H269" s="305">
        <v>4.5</v>
      </c>
      <c r="I269" s="270">
        <f t="shared" si="6"/>
        <v>4.5</v>
      </c>
    </row>
    <row r="270" spans="2:9" ht="18" customHeight="1" x14ac:dyDescent="0.25">
      <c r="B270" s="271" t="s">
        <v>110</v>
      </c>
      <c r="C270" s="503" t="s">
        <v>78</v>
      </c>
      <c r="D270" s="503"/>
      <c r="E270" s="273"/>
      <c r="F270" s="304" t="s">
        <v>74</v>
      </c>
      <c r="G270" s="305">
        <v>0.33</v>
      </c>
      <c r="H270" s="305">
        <v>7.41</v>
      </c>
      <c r="I270" s="270">
        <f t="shared" si="6"/>
        <v>2.4500000000000002</v>
      </c>
    </row>
    <row r="271" spans="2:9" ht="18" customHeight="1" x14ac:dyDescent="0.25">
      <c r="B271" s="294" t="s">
        <v>135</v>
      </c>
      <c r="C271" s="291" t="s">
        <v>136</v>
      </c>
      <c r="D271" s="291"/>
      <c r="E271" s="177"/>
      <c r="F271" s="295" t="s">
        <v>74</v>
      </c>
      <c r="G271" s="106">
        <v>1</v>
      </c>
      <c r="H271" s="106">
        <v>1.71</v>
      </c>
      <c r="I271" s="102">
        <f t="shared" si="6"/>
        <v>1.71</v>
      </c>
    </row>
    <row r="272" spans="2:9" ht="18" customHeight="1" x14ac:dyDescent="0.25">
      <c r="B272" s="294" t="s">
        <v>131</v>
      </c>
      <c r="C272" s="481" t="s">
        <v>132</v>
      </c>
      <c r="D272" s="481"/>
      <c r="E272" s="177"/>
      <c r="F272" s="295" t="s">
        <v>76</v>
      </c>
      <c r="G272" s="106">
        <v>3</v>
      </c>
      <c r="H272" s="106">
        <v>1.98</v>
      </c>
      <c r="I272" s="102">
        <f t="shared" si="6"/>
        <v>5.94</v>
      </c>
    </row>
    <row r="273" spans="2:9" ht="18" customHeight="1" x14ac:dyDescent="0.25">
      <c r="B273" s="294" t="s">
        <v>137</v>
      </c>
      <c r="C273" s="291" t="s">
        <v>138</v>
      </c>
      <c r="D273" s="291"/>
      <c r="E273" s="177"/>
      <c r="F273" s="295" t="s">
        <v>74</v>
      </c>
      <c r="G273" s="106">
        <v>2</v>
      </c>
      <c r="H273" s="106">
        <v>1.07</v>
      </c>
      <c r="I273" s="102">
        <f t="shared" si="6"/>
        <v>2.14</v>
      </c>
    </row>
    <row r="274" spans="2:9" ht="18" customHeight="1" x14ac:dyDescent="0.25">
      <c r="B274" s="448" t="s">
        <v>72</v>
      </c>
      <c r="C274" s="449"/>
      <c r="D274" s="449"/>
      <c r="E274" s="449"/>
      <c r="F274" s="449"/>
      <c r="G274" s="449"/>
      <c r="H274" s="449"/>
      <c r="I274" s="103">
        <f>SUM(I268:I273)</f>
        <v>22.42</v>
      </c>
    </row>
    <row r="275" spans="2:9" ht="18" customHeight="1" x14ac:dyDescent="0.25">
      <c r="B275" s="484"/>
      <c r="C275" s="485"/>
      <c r="D275" s="485"/>
      <c r="E275" s="485"/>
      <c r="F275" s="485"/>
      <c r="G275" s="485"/>
      <c r="H275" s="485"/>
      <c r="I275" s="486"/>
    </row>
    <row r="276" spans="2:9" ht="18" customHeight="1" x14ac:dyDescent="0.25">
      <c r="B276" s="493" t="s">
        <v>66</v>
      </c>
      <c r="C276" s="494"/>
      <c r="D276" s="494"/>
      <c r="E276" s="494"/>
      <c r="F276" s="494"/>
      <c r="G276" s="494"/>
      <c r="H276" s="494"/>
      <c r="I276" s="104">
        <f>I266+I274</f>
        <v>56.02</v>
      </c>
    </row>
    <row r="277" spans="2:9" ht="18" customHeight="1" x14ac:dyDescent="0.25">
      <c r="B277" s="493" t="s">
        <v>67</v>
      </c>
      <c r="C277" s="494"/>
      <c r="D277" s="494"/>
      <c r="E277" s="494"/>
      <c r="F277" s="494"/>
      <c r="G277" s="494"/>
      <c r="H277" s="494"/>
      <c r="I277" s="104">
        <f>ROUND(I266*$D$14,2)</f>
        <v>30.06</v>
      </c>
    </row>
    <row r="278" spans="2:9" ht="18" customHeight="1" x14ac:dyDescent="0.25">
      <c r="B278" s="479" t="s">
        <v>68</v>
      </c>
      <c r="C278" s="480"/>
      <c r="D278" s="480"/>
      <c r="E278" s="480"/>
      <c r="F278" s="480"/>
      <c r="G278" s="480"/>
      <c r="H278" s="480"/>
      <c r="I278" s="105">
        <f>I276+I277</f>
        <v>86.08</v>
      </c>
    </row>
    <row r="279" spans="2:9" ht="18" customHeight="1" x14ac:dyDescent="0.25">
      <c r="B279" s="137"/>
      <c r="C279" s="138"/>
      <c r="D279" s="184"/>
      <c r="E279" s="184"/>
      <c r="F279" s="139"/>
      <c r="G279" s="139"/>
      <c r="H279" s="139"/>
      <c r="I279" s="140"/>
    </row>
    <row r="280" spans="2:9" ht="18" customHeight="1" x14ac:dyDescent="0.25">
      <c r="B280" s="474" t="s">
        <v>139</v>
      </c>
      <c r="C280" s="475"/>
      <c r="D280" s="475"/>
      <c r="E280" s="475"/>
      <c r="F280" s="475"/>
      <c r="G280" s="475"/>
      <c r="H280" s="475"/>
      <c r="I280" s="487"/>
    </row>
    <row r="281" spans="2:9" ht="18" customHeight="1" x14ac:dyDescent="0.25">
      <c r="B281" s="488" t="s">
        <v>69</v>
      </c>
      <c r="C281" s="489"/>
      <c r="D281" s="95">
        <f>I299</f>
        <v>171.27999999999997</v>
      </c>
      <c r="E281" s="96"/>
      <c r="F281" s="96"/>
      <c r="G281" s="97"/>
      <c r="H281" s="97"/>
      <c r="I281" s="98" t="s">
        <v>75</v>
      </c>
    </row>
    <row r="282" spans="2:9" ht="18" customHeight="1" x14ac:dyDescent="0.25">
      <c r="B282" s="490"/>
      <c r="C282" s="491"/>
      <c r="D282" s="491"/>
      <c r="E282" s="491"/>
      <c r="F282" s="491"/>
      <c r="G282" s="491"/>
      <c r="H282" s="491"/>
      <c r="I282" s="492"/>
    </row>
    <row r="283" spans="2:9" ht="18" customHeight="1" x14ac:dyDescent="0.25">
      <c r="B283" s="99" t="s">
        <v>56</v>
      </c>
      <c r="C283" s="100" t="s">
        <v>57</v>
      </c>
      <c r="D283" s="100"/>
      <c r="E283" s="100"/>
      <c r="F283" s="100" t="s">
        <v>58</v>
      </c>
      <c r="G283" s="100" t="s">
        <v>59</v>
      </c>
      <c r="H283" s="100" t="s">
        <v>60</v>
      </c>
      <c r="I283" s="101" t="s">
        <v>61</v>
      </c>
    </row>
    <row r="284" spans="2:9" ht="18" customHeight="1" x14ac:dyDescent="0.25">
      <c r="B284" s="476" t="s">
        <v>62</v>
      </c>
      <c r="C284" s="477"/>
      <c r="D284" s="477"/>
      <c r="E284" s="477"/>
      <c r="F284" s="477"/>
      <c r="G284" s="477"/>
      <c r="H284" s="477"/>
      <c r="I284" s="478"/>
    </row>
    <row r="285" spans="2:9" ht="18" customHeight="1" x14ac:dyDescent="0.25">
      <c r="B285" s="294" t="s">
        <v>107</v>
      </c>
      <c r="C285" s="291" t="s">
        <v>73</v>
      </c>
      <c r="D285" s="176"/>
      <c r="E285" s="177"/>
      <c r="F285" s="295" t="s">
        <v>63</v>
      </c>
      <c r="G285" s="106">
        <v>5</v>
      </c>
      <c r="H285" s="106">
        <f>9/1.8946</f>
        <v>4.7503430803335798</v>
      </c>
      <c r="I285" s="102">
        <f>ROUND(G285*H285,2)</f>
        <v>23.75</v>
      </c>
    </row>
    <row r="286" spans="2:9" ht="18" customHeight="1" x14ac:dyDescent="0.25">
      <c r="B286" s="294" t="s">
        <v>106</v>
      </c>
      <c r="C286" s="291" t="s">
        <v>64</v>
      </c>
      <c r="D286" s="176"/>
      <c r="E286" s="177"/>
      <c r="F286" s="295" t="s">
        <v>63</v>
      </c>
      <c r="G286" s="106">
        <v>4</v>
      </c>
      <c r="H286" s="106">
        <f>6.33/1.8946</f>
        <v>3.3410746331679508</v>
      </c>
      <c r="I286" s="102">
        <f>ROUND(G286*H286,2)</f>
        <v>13.36</v>
      </c>
    </row>
    <row r="287" spans="2:9" ht="18" customHeight="1" x14ac:dyDescent="0.25">
      <c r="B287" s="448" t="s">
        <v>65</v>
      </c>
      <c r="C287" s="449"/>
      <c r="D287" s="449"/>
      <c r="E287" s="449"/>
      <c r="F287" s="449"/>
      <c r="G287" s="449"/>
      <c r="H287" s="449"/>
      <c r="I287" s="103">
        <f>SUM(I285:I286)</f>
        <v>37.11</v>
      </c>
    </row>
    <row r="288" spans="2:9" ht="18" customHeight="1" x14ac:dyDescent="0.25">
      <c r="B288" s="476" t="s">
        <v>71</v>
      </c>
      <c r="C288" s="477"/>
      <c r="D288" s="477"/>
      <c r="E288" s="477"/>
      <c r="F288" s="477"/>
      <c r="G288" s="477"/>
      <c r="H288" s="477"/>
      <c r="I288" s="478"/>
    </row>
    <row r="289" spans="2:9" ht="18" customHeight="1" x14ac:dyDescent="0.25">
      <c r="B289" s="294" t="s">
        <v>140</v>
      </c>
      <c r="C289" s="481" t="s">
        <v>141</v>
      </c>
      <c r="D289" s="481"/>
      <c r="E289" s="481"/>
      <c r="F289" s="295" t="s">
        <v>74</v>
      </c>
      <c r="G289" s="106">
        <v>1</v>
      </c>
      <c r="H289" s="106">
        <v>44.64</v>
      </c>
      <c r="I289" s="102">
        <f t="shared" ref="I289:I294" si="7">ROUND(G289*H289,2)</f>
        <v>44.64</v>
      </c>
    </row>
    <row r="290" spans="2:9" ht="18" customHeight="1" x14ac:dyDescent="0.25">
      <c r="B290" s="294" t="s">
        <v>135</v>
      </c>
      <c r="C290" s="291" t="s">
        <v>136</v>
      </c>
      <c r="D290" s="291"/>
      <c r="E290" s="177"/>
      <c r="F290" s="295" t="s">
        <v>74</v>
      </c>
      <c r="G290" s="106">
        <v>1</v>
      </c>
      <c r="H290" s="106">
        <v>1.71</v>
      </c>
      <c r="I290" s="102">
        <f t="shared" si="7"/>
        <v>1.71</v>
      </c>
    </row>
    <row r="291" spans="2:9" ht="18" customHeight="1" x14ac:dyDescent="0.25">
      <c r="B291" s="294" t="s">
        <v>131</v>
      </c>
      <c r="C291" s="481" t="s">
        <v>132</v>
      </c>
      <c r="D291" s="481"/>
      <c r="E291" s="177"/>
      <c r="F291" s="295" t="s">
        <v>76</v>
      </c>
      <c r="G291" s="106">
        <v>9</v>
      </c>
      <c r="H291" s="106">
        <v>1.98</v>
      </c>
      <c r="I291" s="102">
        <f t="shared" si="7"/>
        <v>17.82</v>
      </c>
    </row>
    <row r="292" spans="2:9" ht="18" customHeight="1" x14ac:dyDescent="0.25">
      <c r="B292" s="294" t="s">
        <v>142</v>
      </c>
      <c r="C292" s="291" t="s">
        <v>143</v>
      </c>
      <c r="D292" s="291"/>
      <c r="E292" s="306"/>
      <c r="F292" s="295" t="s">
        <v>74</v>
      </c>
      <c r="G292" s="106">
        <v>0.15</v>
      </c>
      <c r="H292" s="106">
        <v>5.53</v>
      </c>
      <c r="I292" s="102">
        <f t="shared" si="7"/>
        <v>0.83</v>
      </c>
    </row>
    <row r="293" spans="2:9" ht="18" customHeight="1" x14ac:dyDescent="0.25">
      <c r="B293" s="294" t="s">
        <v>137</v>
      </c>
      <c r="C293" s="291" t="s">
        <v>138</v>
      </c>
      <c r="D293" s="291"/>
      <c r="E293" s="177"/>
      <c r="F293" s="295" t="s">
        <v>74</v>
      </c>
      <c r="G293" s="106">
        <v>2</v>
      </c>
      <c r="H293" s="106">
        <v>1.07</v>
      </c>
      <c r="I293" s="102">
        <f t="shared" si="7"/>
        <v>2.14</v>
      </c>
    </row>
    <row r="294" spans="2:9" ht="18" customHeight="1" x14ac:dyDescent="0.25">
      <c r="B294" s="294" t="s">
        <v>144</v>
      </c>
      <c r="C294" s="481" t="s">
        <v>145</v>
      </c>
      <c r="D294" s="481"/>
      <c r="E294" s="481"/>
      <c r="F294" s="295" t="s">
        <v>76</v>
      </c>
      <c r="G294" s="106">
        <v>17</v>
      </c>
      <c r="H294" s="106">
        <v>1.99</v>
      </c>
      <c r="I294" s="102">
        <f t="shared" si="7"/>
        <v>33.83</v>
      </c>
    </row>
    <row r="295" spans="2:9" ht="18" customHeight="1" x14ac:dyDescent="0.25">
      <c r="B295" s="448" t="s">
        <v>72</v>
      </c>
      <c r="C295" s="449"/>
      <c r="D295" s="449"/>
      <c r="E295" s="449"/>
      <c r="F295" s="449"/>
      <c r="G295" s="449"/>
      <c r="H295" s="449"/>
      <c r="I295" s="103">
        <f>SUM(I289:I294)</f>
        <v>100.97</v>
      </c>
    </row>
    <row r="296" spans="2:9" ht="18" customHeight="1" x14ac:dyDescent="0.25">
      <c r="B296" s="484"/>
      <c r="C296" s="485"/>
      <c r="D296" s="485"/>
      <c r="E296" s="485"/>
      <c r="F296" s="485"/>
      <c r="G296" s="485"/>
      <c r="H296" s="485"/>
      <c r="I296" s="486"/>
    </row>
    <row r="297" spans="2:9" ht="18" customHeight="1" x14ac:dyDescent="0.25">
      <c r="B297" s="493" t="s">
        <v>66</v>
      </c>
      <c r="C297" s="494"/>
      <c r="D297" s="494"/>
      <c r="E297" s="494"/>
      <c r="F297" s="494"/>
      <c r="G297" s="494"/>
      <c r="H297" s="494"/>
      <c r="I297" s="104">
        <f>I287+I295</f>
        <v>138.07999999999998</v>
      </c>
    </row>
    <row r="298" spans="2:9" ht="18" customHeight="1" x14ac:dyDescent="0.25">
      <c r="B298" s="493" t="s">
        <v>67</v>
      </c>
      <c r="C298" s="494"/>
      <c r="D298" s="494"/>
      <c r="E298" s="494"/>
      <c r="F298" s="494"/>
      <c r="G298" s="494"/>
      <c r="H298" s="494"/>
      <c r="I298" s="104">
        <f>ROUND(I287*$D$14,2)</f>
        <v>33.200000000000003</v>
      </c>
    </row>
    <row r="299" spans="2:9" ht="18" customHeight="1" x14ac:dyDescent="0.25">
      <c r="B299" s="479" t="s">
        <v>68</v>
      </c>
      <c r="C299" s="480"/>
      <c r="D299" s="480"/>
      <c r="E299" s="480"/>
      <c r="F299" s="480"/>
      <c r="G299" s="480"/>
      <c r="H299" s="480"/>
      <c r="I299" s="105">
        <f>I297+I298</f>
        <v>171.27999999999997</v>
      </c>
    </row>
    <row r="300" spans="2:9" ht="18" customHeight="1" x14ac:dyDescent="0.25">
      <c r="B300" s="307"/>
      <c r="C300" s="308"/>
      <c r="D300" s="309"/>
      <c r="E300" s="309"/>
      <c r="F300" s="310"/>
      <c r="G300" s="310"/>
      <c r="H300" s="310"/>
      <c r="I300" s="311"/>
    </row>
    <row r="301" spans="2:9" ht="18" customHeight="1" x14ac:dyDescent="0.25">
      <c r="B301" s="474" t="s">
        <v>146</v>
      </c>
      <c r="C301" s="475"/>
      <c r="D301" s="475"/>
      <c r="E301" s="475"/>
      <c r="F301" s="475"/>
      <c r="G301" s="475"/>
      <c r="H301" s="475"/>
      <c r="I301" s="487"/>
    </row>
    <row r="302" spans="2:9" ht="18" customHeight="1" x14ac:dyDescent="0.25">
      <c r="B302" s="488" t="s">
        <v>69</v>
      </c>
      <c r="C302" s="489"/>
      <c r="D302" s="95">
        <f>I322</f>
        <v>98.73</v>
      </c>
      <c r="E302" s="96"/>
      <c r="F302" s="96"/>
      <c r="G302" s="97"/>
      <c r="H302" s="97"/>
      <c r="I302" s="98" t="s">
        <v>75</v>
      </c>
    </row>
    <row r="303" spans="2:9" ht="18" customHeight="1" x14ac:dyDescent="0.25">
      <c r="B303" s="490"/>
      <c r="C303" s="491"/>
      <c r="D303" s="491"/>
      <c r="E303" s="491"/>
      <c r="F303" s="491"/>
      <c r="G303" s="491"/>
      <c r="H303" s="491"/>
      <c r="I303" s="492"/>
    </row>
    <row r="304" spans="2:9" ht="18" customHeight="1" x14ac:dyDescent="0.25">
      <c r="B304" s="99" t="s">
        <v>56</v>
      </c>
      <c r="C304" s="100" t="s">
        <v>57</v>
      </c>
      <c r="D304" s="100"/>
      <c r="E304" s="100"/>
      <c r="F304" s="100" t="s">
        <v>58</v>
      </c>
      <c r="G304" s="100" t="s">
        <v>59</v>
      </c>
      <c r="H304" s="100" t="s">
        <v>60</v>
      </c>
      <c r="I304" s="101" t="s">
        <v>61</v>
      </c>
    </row>
    <row r="305" spans="2:9" ht="18" customHeight="1" x14ac:dyDescent="0.25">
      <c r="B305" s="476" t="s">
        <v>62</v>
      </c>
      <c r="C305" s="477"/>
      <c r="D305" s="477"/>
      <c r="E305" s="477"/>
      <c r="F305" s="477"/>
      <c r="G305" s="477"/>
      <c r="H305" s="477"/>
      <c r="I305" s="478"/>
    </row>
    <row r="306" spans="2:9" ht="18" customHeight="1" x14ac:dyDescent="0.25">
      <c r="B306" s="294" t="s">
        <v>133</v>
      </c>
      <c r="C306" s="291" t="s">
        <v>134</v>
      </c>
      <c r="D306" s="176"/>
      <c r="E306" s="177"/>
      <c r="F306" s="295" t="s">
        <v>63</v>
      </c>
      <c r="G306" s="106">
        <v>3</v>
      </c>
      <c r="H306" s="106">
        <f>6.95/1.8946</f>
        <v>3.6683204898131532</v>
      </c>
      <c r="I306" s="102">
        <f>ROUND(G306*H306,2)</f>
        <v>11</v>
      </c>
    </row>
    <row r="307" spans="2:9" ht="18" customHeight="1" x14ac:dyDescent="0.25">
      <c r="B307" s="294" t="s">
        <v>107</v>
      </c>
      <c r="C307" s="291" t="s">
        <v>73</v>
      </c>
      <c r="D307" s="176"/>
      <c r="E307" s="177"/>
      <c r="F307" s="295" t="s">
        <v>63</v>
      </c>
      <c r="G307" s="106">
        <v>3</v>
      </c>
      <c r="H307" s="106">
        <f>9/1.8946</f>
        <v>4.7503430803335798</v>
      </c>
      <c r="I307" s="102">
        <f>ROUND(G307*H307,2)</f>
        <v>14.25</v>
      </c>
    </row>
    <row r="308" spans="2:9" ht="18" customHeight="1" x14ac:dyDescent="0.25">
      <c r="B308" s="294" t="s">
        <v>106</v>
      </c>
      <c r="C308" s="291" t="s">
        <v>64</v>
      </c>
      <c r="D308" s="176"/>
      <c r="E308" s="177"/>
      <c r="F308" s="295" t="s">
        <v>63</v>
      </c>
      <c r="G308" s="106">
        <v>2.5</v>
      </c>
      <c r="H308" s="106">
        <f>6.33/1.8946</f>
        <v>3.3410746331679508</v>
      </c>
      <c r="I308" s="102">
        <f>ROUND(G308*H308,2)</f>
        <v>8.35</v>
      </c>
    </row>
    <row r="309" spans="2:9" ht="18" customHeight="1" x14ac:dyDescent="0.25">
      <c r="B309" s="448" t="s">
        <v>65</v>
      </c>
      <c r="C309" s="449"/>
      <c r="D309" s="449"/>
      <c r="E309" s="449"/>
      <c r="F309" s="449"/>
      <c r="G309" s="449"/>
      <c r="H309" s="449"/>
      <c r="I309" s="103">
        <f>SUM(I306:I308)</f>
        <v>33.6</v>
      </c>
    </row>
    <row r="310" spans="2:9" ht="18" customHeight="1" x14ac:dyDescent="0.25">
      <c r="B310" s="476" t="s">
        <v>71</v>
      </c>
      <c r="C310" s="477"/>
      <c r="D310" s="477"/>
      <c r="E310" s="477"/>
      <c r="F310" s="477"/>
      <c r="G310" s="477"/>
      <c r="H310" s="477"/>
      <c r="I310" s="478"/>
    </row>
    <row r="311" spans="2:9" ht="25.5" customHeight="1" x14ac:dyDescent="0.25">
      <c r="B311" s="294" t="s">
        <v>147</v>
      </c>
      <c r="C311" s="481" t="s">
        <v>148</v>
      </c>
      <c r="D311" s="481"/>
      <c r="E311" s="481"/>
      <c r="F311" s="295" t="s">
        <v>76</v>
      </c>
      <c r="G311" s="106">
        <v>12</v>
      </c>
      <c r="H311" s="106">
        <v>1.38</v>
      </c>
      <c r="I311" s="102">
        <f t="shared" ref="I311:I317" si="8">ROUND(G311*H311,2)</f>
        <v>16.559999999999999</v>
      </c>
    </row>
    <row r="312" spans="2:9" ht="27.75" customHeight="1" x14ac:dyDescent="0.25">
      <c r="B312" s="294" t="s">
        <v>135</v>
      </c>
      <c r="C312" s="291" t="s">
        <v>136</v>
      </c>
      <c r="D312" s="291"/>
      <c r="E312" s="177"/>
      <c r="F312" s="295" t="s">
        <v>74</v>
      </c>
      <c r="G312" s="106">
        <v>1</v>
      </c>
      <c r="H312" s="106">
        <v>1.71</v>
      </c>
      <c r="I312" s="102">
        <f t="shared" si="8"/>
        <v>1.71</v>
      </c>
    </row>
    <row r="313" spans="2:9" ht="18" customHeight="1" x14ac:dyDescent="0.25">
      <c r="B313" s="294" t="s">
        <v>131</v>
      </c>
      <c r="C313" s="481" t="s">
        <v>132</v>
      </c>
      <c r="D313" s="481"/>
      <c r="E313" s="177"/>
      <c r="F313" s="295" t="s">
        <v>76</v>
      </c>
      <c r="G313" s="106">
        <v>3</v>
      </c>
      <c r="H313" s="106">
        <v>1.98</v>
      </c>
      <c r="I313" s="102">
        <f t="shared" si="8"/>
        <v>5.94</v>
      </c>
    </row>
    <row r="314" spans="2:9" ht="18" customHeight="1" x14ac:dyDescent="0.25">
      <c r="B314" s="294" t="s">
        <v>142</v>
      </c>
      <c r="C314" s="481" t="s">
        <v>143</v>
      </c>
      <c r="D314" s="481"/>
      <c r="E314" s="481"/>
      <c r="F314" s="295" t="s">
        <v>74</v>
      </c>
      <c r="G314" s="106">
        <v>0.15</v>
      </c>
      <c r="H314" s="106">
        <v>5.53</v>
      </c>
      <c r="I314" s="102">
        <f t="shared" si="8"/>
        <v>0.83</v>
      </c>
    </row>
    <row r="315" spans="2:9" ht="18" customHeight="1" x14ac:dyDescent="0.25">
      <c r="B315" s="294" t="s">
        <v>137</v>
      </c>
      <c r="C315" s="291" t="s">
        <v>138</v>
      </c>
      <c r="D315" s="291"/>
      <c r="E315" s="177"/>
      <c r="F315" s="295" t="s">
        <v>74</v>
      </c>
      <c r="G315" s="106">
        <v>2</v>
      </c>
      <c r="H315" s="106">
        <v>1.07</v>
      </c>
      <c r="I315" s="102">
        <f t="shared" si="8"/>
        <v>2.14</v>
      </c>
    </row>
    <row r="316" spans="2:9" ht="18" customHeight="1" x14ac:dyDescent="0.25">
      <c r="B316" s="294" t="s">
        <v>129</v>
      </c>
      <c r="C316" s="291" t="s">
        <v>130</v>
      </c>
      <c r="D316" s="291"/>
      <c r="E316" s="177"/>
      <c r="F316" s="295" t="s">
        <v>74</v>
      </c>
      <c r="G316" s="106">
        <v>1</v>
      </c>
      <c r="H316" s="106">
        <v>1.39</v>
      </c>
      <c r="I316" s="102">
        <f t="shared" si="8"/>
        <v>1.39</v>
      </c>
    </row>
    <row r="317" spans="2:9" ht="18" customHeight="1" x14ac:dyDescent="0.25">
      <c r="B317" s="294" t="s">
        <v>149</v>
      </c>
      <c r="C317" s="481" t="s">
        <v>150</v>
      </c>
      <c r="D317" s="481"/>
      <c r="E317" s="481"/>
      <c r="F317" s="295" t="s">
        <v>74</v>
      </c>
      <c r="G317" s="106">
        <v>1</v>
      </c>
      <c r="H317" s="106">
        <v>6.5</v>
      </c>
      <c r="I317" s="102">
        <f t="shared" si="8"/>
        <v>6.5</v>
      </c>
    </row>
    <row r="318" spans="2:9" ht="18" customHeight="1" x14ac:dyDescent="0.25">
      <c r="B318" s="448" t="s">
        <v>72</v>
      </c>
      <c r="C318" s="449"/>
      <c r="D318" s="449"/>
      <c r="E318" s="449"/>
      <c r="F318" s="449"/>
      <c r="G318" s="449"/>
      <c r="H318" s="449"/>
      <c r="I318" s="103">
        <f>SUM(I311:I317)</f>
        <v>35.07</v>
      </c>
    </row>
    <row r="319" spans="2:9" ht="18" customHeight="1" x14ac:dyDescent="0.25">
      <c r="B319" s="484"/>
      <c r="C319" s="485"/>
      <c r="D319" s="485"/>
      <c r="E319" s="485"/>
      <c r="F319" s="485"/>
      <c r="G319" s="485"/>
      <c r="H319" s="485"/>
      <c r="I319" s="486"/>
    </row>
    <row r="320" spans="2:9" ht="18" customHeight="1" x14ac:dyDescent="0.25">
      <c r="B320" s="493" t="s">
        <v>66</v>
      </c>
      <c r="C320" s="494"/>
      <c r="D320" s="494"/>
      <c r="E320" s="494"/>
      <c r="F320" s="494"/>
      <c r="G320" s="494"/>
      <c r="H320" s="494"/>
      <c r="I320" s="104">
        <f>I309+I318</f>
        <v>68.67</v>
      </c>
    </row>
    <row r="321" spans="2:9" ht="18" customHeight="1" x14ac:dyDescent="0.25">
      <c r="B321" s="493" t="s">
        <v>67</v>
      </c>
      <c r="C321" s="494"/>
      <c r="D321" s="494"/>
      <c r="E321" s="494"/>
      <c r="F321" s="494"/>
      <c r="G321" s="494"/>
      <c r="H321" s="494"/>
      <c r="I321" s="104">
        <f>ROUND(I309*$D$14,2)</f>
        <v>30.06</v>
      </c>
    </row>
    <row r="322" spans="2:9" ht="18" customHeight="1" x14ac:dyDescent="0.25">
      <c r="B322" s="479" t="s">
        <v>68</v>
      </c>
      <c r="C322" s="480"/>
      <c r="D322" s="480"/>
      <c r="E322" s="480"/>
      <c r="F322" s="480"/>
      <c r="G322" s="480"/>
      <c r="H322" s="480"/>
      <c r="I322" s="105">
        <f>I320+I321</f>
        <v>98.73</v>
      </c>
    </row>
    <row r="323" spans="2:9" ht="18" customHeight="1" x14ac:dyDescent="0.25">
      <c r="B323" s="504"/>
      <c r="C323" s="505"/>
      <c r="D323" s="505"/>
      <c r="E323" s="505"/>
      <c r="F323" s="505"/>
      <c r="G323" s="505"/>
      <c r="H323" s="505"/>
      <c r="I323" s="185"/>
    </row>
    <row r="324" spans="2:9" ht="18" customHeight="1" x14ac:dyDescent="0.25">
      <c r="B324" s="474" t="s">
        <v>151</v>
      </c>
      <c r="C324" s="475"/>
      <c r="D324" s="475"/>
      <c r="E324" s="475"/>
      <c r="F324" s="475"/>
      <c r="G324" s="475"/>
      <c r="H324" s="475"/>
      <c r="I324" s="487"/>
    </row>
    <row r="325" spans="2:9" ht="18" customHeight="1" x14ac:dyDescent="0.25">
      <c r="B325" s="488" t="s">
        <v>69</v>
      </c>
      <c r="C325" s="489"/>
      <c r="D325" s="95">
        <f>I345</f>
        <v>109.5</v>
      </c>
      <c r="E325" s="96"/>
      <c r="F325" s="96"/>
      <c r="G325" s="97"/>
      <c r="H325" s="97"/>
      <c r="I325" s="98" t="s">
        <v>75</v>
      </c>
    </row>
    <row r="326" spans="2:9" ht="18" customHeight="1" x14ac:dyDescent="0.25">
      <c r="B326" s="490"/>
      <c r="C326" s="491"/>
      <c r="D326" s="491"/>
      <c r="E326" s="491"/>
      <c r="F326" s="491"/>
      <c r="G326" s="491"/>
      <c r="H326" s="491"/>
      <c r="I326" s="492"/>
    </row>
    <row r="327" spans="2:9" ht="18" customHeight="1" x14ac:dyDescent="0.25">
      <c r="B327" s="99" t="s">
        <v>56</v>
      </c>
      <c r="C327" s="100" t="s">
        <v>57</v>
      </c>
      <c r="D327" s="100"/>
      <c r="E327" s="100"/>
      <c r="F327" s="100" t="s">
        <v>58</v>
      </c>
      <c r="G327" s="100" t="s">
        <v>59</v>
      </c>
      <c r="H327" s="100" t="s">
        <v>60</v>
      </c>
      <c r="I327" s="101" t="s">
        <v>61</v>
      </c>
    </row>
    <row r="328" spans="2:9" ht="18" customHeight="1" x14ac:dyDescent="0.25">
      <c r="B328" s="476" t="s">
        <v>62</v>
      </c>
      <c r="C328" s="477"/>
      <c r="D328" s="477"/>
      <c r="E328" s="477"/>
      <c r="F328" s="477"/>
      <c r="G328" s="477"/>
      <c r="H328" s="477"/>
      <c r="I328" s="478"/>
    </row>
    <row r="329" spans="2:9" ht="18" customHeight="1" x14ac:dyDescent="0.25">
      <c r="B329" s="294" t="s">
        <v>133</v>
      </c>
      <c r="C329" s="291" t="s">
        <v>134</v>
      </c>
      <c r="D329" s="176"/>
      <c r="E329" s="177"/>
      <c r="F329" s="295" t="s">
        <v>63</v>
      </c>
      <c r="G329" s="106">
        <v>3</v>
      </c>
      <c r="H329" s="106">
        <f>6.95/1.8946</f>
        <v>3.6683204898131532</v>
      </c>
      <c r="I329" s="102">
        <f>ROUND(G329*H329,2)</f>
        <v>11</v>
      </c>
    </row>
    <row r="330" spans="2:9" ht="18" customHeight="1" x14ac:dyDescent="0.25">
      <c r="B330" s="294" t="s">
        <v>107</v>
      </c>
      <c r="C330" s="291" t="s">
        <v>73</v>
      </c>
      <c r="D330" s="176"/>
      <c r="E330" s="177"/>
      <c r="F330" s="295" t="s">
        <v>63</v>
      </c>
      <c r="G330" s="106">
        <v>3</v>
      </c>
      <c r="H330" s="106">
        <f>9/1.8946</f>
        <v>4.7503430803335798</v>
      </c>
      <c r="I330" s="102">
        <f>ROUND(G330*H330,2)</f>
        <v>14.25</v>
      </c>
    </row>
    <row r="331" spans="2:9" ht="18" customHeight="1" x14ac:dyDescent="0.25">
      <c r="B331" s="294" t="s">
        <v>106</v>
      </c>
      <c r="C331" s="291" t="s">
        <v>64</v>
      </c>
      <c r="D331" s="176"/>
      <c r="E331" s="177"/>
      <c r="F331" s="295" t="s">
        <v>63</v>
      </c>
      <c r="G331" s="106">
        <v>2.5</v>
      </c>
      <c r="H331" s="106">
        <f>6.33/1.8946</f>
        <v>3.3410746331679508</v>
      </c>
      <c r="I331" s="102">
        <f>ROUND(G331*H331,2)</f>
        <v>8.35</v>
      </c>
    </row>
    <row r="332" spans="2:9" ht="18" customHeight="1" x14ac:dyDescent="0.25">
      <c r="B332" s="448" t="s">
        <v>65</v>
      </c>
      <c r="C332" s="449"/>
      <c r="D332" s="449"/>
      <c r="E332" s="449"/>
      <c r="F332" s="449"/>
      <c r="G332" s="449"/>
      <c r="H332" s="449"/>
      <c r="I332" s="103">
        <f>SUM(I329:I331)</f>
        <v>33.6</v>
      </c>
    </row>
    <row r="333" spans="2:9" ht="18" customHeight="1" x14ac:dyDescent="0.25">
      <c r="B333" s="476" t="s">
        <v>71</v>
      </c>
      <c r="C333" s="477"/>
      <c r="D333" s="477"/>
      <c r="E333" s="477"/>
      <c r="F333" s="477"/>
      <c r="G333" s="477"/>
      <c r="H333" s="477"/>
      <c r="I333" s="478"/>
    </row>
    <row r="334" spans="2:9" ht="18" customHeight="1" x14ac:dyDescent="0.25">
      <c r="B334" s="294" t="s">
        <v>152</v>
      </c>
      <c r="C334" s="481" t="s">
        <v>153</v>
      </c>
      <c r="D334" s="481"/>
      <c r="E334" s="481"/>
      <c r="F334" s="295" t="s">
        <v>76</v>
      </c>
      <c r="G334" s="106">
        <v>12</v>
      </c>
      <c r="H334" s="106">
        <v>1.99</v>
      </c>
      <c r="I334" s="102">
        <f t="shared" ref="I334:I340" si="9">ROUND(G334*H334,2)</f>
        <v>23.88</v>
      </c>
    </row>
    <row r="335" spans="2:9" ht="18" customHeight="1" x14ac:dyDescent="0.25">
      <c r="B335" s="294" t="s">
        <v>135</v>
      </c>
      <c r="C335" s="291" t="s">
        <v>136</v>
      </c>
      <c r="D335" s="291"/>
      <c r="E335" s="177"/>
      <c r="F335" s="295" t="s">
        <v>74</v>
      </c>
      <c r="G335" s="106">
        <v>1</v>
      </c>
      <c r="H335" s="106">
        <v>1.71</v>
      </c>
      <c r="I335" s="102">
        <f t="shared" si="9"/>
        <v>1.71</v>
      </c>
    </row>
    <row r="336" spans="2:9" ht="18" customHeight="1" x14ac:dyDescent="0.25">
      <c r="B336" s="294" t="s">
        <v>131</v>
      </c>
      <c r="C336" s="481" t="s">
        <v>132</v>
      </c>
      <c r="D336" s="481"/>
      <c r="E336" s="177"/>
      <c r="F336" s="295" t="s">
        <v>76</v>
      </c>
      <c r="G336" s="106">
        <v>3</v>
      </c>
      <c r="H336" s="106">
        <v>1.98</v>
      </c>
      <c r="I336" s="102">
        <f t="shared" si="9"/>
        <v>5.94</v>
      </c>
    </row>
    <row r="337" spans="2:9" ht="18" customHeight="1" x14ac:dyDescent="0.25">
      <c r="B337" s="294" t="s">
        <v>142</v>
      </c>
      <c r="C337" s="481" t="s">
        <v>143</v>
      </c>
      <c r="D337" s="481"/>
      <c r="E337" s="481"/>
      <c r="F337" s="295" t="s">
        <v>74</v>
      </c>
      <c r="G337" s="106">
        <v>0.15</v>
      </c>
      <c r="H337" s="106">
        <v>5.53</v>
      </c>
      <c r="I337" s="102">
        <f t="shared" si="9"/>
        <v>0.83</v>
      </c>
    </row>
    <row r="338" spans="2:9" ht="18" customHeight="1" x14ac:dyDescent="0.25">
      <c r="B338" s="294" t="s">
        <v>137</v>
      </c>
      <c r="C338" s="291" t="s">
        <v>138</v>
      </c>
      <c r="D338" s="291"/>
      <c r="E338" s="177"/>
      <c r="F338" s="295" t="s">
        <v>74</v>
      </c>
      <c r="G338" s="106">
        <v>2</v>
      </c>
      <c r="H338" s="106">
        <v>1.07</v>
      </c>
      <c r="I338" s="102">
        <f t="shared" si="9"/>
        <v>2.14</v>
      </c>
    </row>
    <row r="339" spans="2:9" ht="18" customHeight="1" x14ac:dyDescent="0.25">
      <c r="B339" s="294" t="s">
        <v>129</v>
      </c>
      <c r="C339" s="291" t="s">
        <v>130</v>
      </c>
      <c r="D339" s="291"/>
      <c r="E339" s="177"/>
      <c r="F339" s="295" t="s">
        <v>74</v>
      </c>
      <c r="G339" s="106">
        <v>1</v>
      </c>
      <c r="H339" s="106">
        <v>1.39</v>
      </c>
      <c r="I339" s="102">
        <f t="shared" si="9"/>
        <v>1.39</v>
      </c>
    </row>
    <row r="340" spans="2:9" ht="18" customHeight="1" x14ac:dyDescent="0.25">
      <c r="B340" s="294" t="s">
        <v>154</v>
      </c>
      <c r="C340" s="481" t="s">
        <v>155</v>
      </c>
      <c r="D340" s="481"/>
      <c r="E340" s="481"/>
      <c r="F340" s="295" t="s">
        <v>74</v>
      </c>
      <c r="G340" s="106">
        <v>1</v>
      </c>
      <c r="H340" s="106">
        <v>9.9499999999999993</v>
      </c>
      <c r="I340" s="102">
        <f t="shared" si="9"/>
        <v>9.9499999999999993</v>
      </c>
    </row>
    <row r="341" spans="2:9" ht="18" customHeight="1" x14ac:dyDescent="0.25">
      <c r="B341" s="448" t="s">
        <v>72</v>
      </c>
      <c r="C341" s="449"/>
      <c r="D341" s="449"/>
      <c r="E341" s="449"/>
      <c r="F341" s="449"/>
      <c r="G341" s="449"/>
      <c r="H341" s="449"/>
      <c r="I341" s="103">
        <f>SUM(I334:I340)</f>
        <v>45.84</v>
      </c>
    </row>
    <row r="342" spans="2:9" ht="18" customHeight="1" x14ac:dyDescent="0.25">
      <c r="B342" s="484"/>
      <c r="C342" s="485"/>
      <c r="D342" s="485"/>
      <c r="E342" s="485"/>
      <c r="F342" s="485"/>
      <c r="G342" s="485"/>
      <c r="H342" s="485"/>
      <c r="I342" s="486"/>
    </row>
    <row r="343" spans="2:9" ht="18" customHeight="1" x14ac:dyDescent="0.25">
      <c r="B343" s="493" t="s">
        <v>66</v>
      </c>
      <c r="C343" s="494"/>
      <c r="D343" s="494"/>
      <c r="E343" s="494"/>
      <c r="F343" s="494"/>
      <c r="G343" s="494"/>
      <c r="H343" s="494"/>
      <c r="I343" s="104">
        <f>I332+I341</f>
        <v>79.44</v>
      </c>
    </row>
    <row r="344" spans="2:9" ht="18" customHeight="1" x14ac:dyDescent="0.25">
      <c r="B344" s="493" t="s">
        <v>67</v>
      </c>
      <c r="C344" s="494"/>
      <c r="D344" s="494"/>
      <c r="E344" s="494"/>
      <c r="F344" s="494"/>
      <c r="G344" s="494"/>
      <c r="H344" s="494"/>
      <c r="I344" s="104">
        <f>ROUND(I332*$D$14,2)</f>
        <v>30.06</v>
      </c>
    </row>
    <row r="345" spans="2:9" ht="18" customHeight="1" x14ac:dyDescent="0.25">
      <c r="B345" s="479" t="s">
        <v>68</v>
      </c>
      <c r="C345" s="480"/>
      <c r="D345" s="480"/>
      <c r="E345" s="480"/>
      <c r="F345" s="480"/>
      <c r="G345" s="480"/>
      <c r="H345" s="480"/>
      <c r="I345" s="105">
        <f>I343+I344</f>
        <v>109.5</v>
      </c>
    </row>
    <row r="346" spans="2:9" ht="18" customHeight="1" x14ac:dyDescent="0.25">
      <c r="B346" s="137"/>
      <c r="C346" s="138"/>
      <c r="D346" s="184"/>
      <c r="E346" s="184"/>
      <c r="F346" s="139"/>
      <c r="G346" s="139"/>
      <c r="H346" s="139"/>
      <c r="I346" s="140"/>
    </row>
    <row r="347" spans="2:9" ht="18" customHeight="1" x14ac:dyDescent="0.25">
      <c r="B347" s="474" t="s">
        <v>100</v>
      </c>
      <c r="C347" s="475"/>
      <c r="D347" s="475"/>
      <c r="E347" s="475"/>
      <c r="F347" s="475"/>
      <c r="G347" s="475"/>
      <c r="H347" s="475"/>
      <c r="I347" s="487"/>
    </row>
    <row r="348" spans="2:9" ht="18" customHeight="1" x14ac:dyDescent="0.25">
      <c r="B348" s="488" t="s">
        <v>69</v>
      </c>
      <c r="C348" s="489"/>
      <c r="D348" s="95">
        <f>I368</f>
        <v>100.42000000000002</v>
      </c>
      <c r="E348" s="96"/>
      <c r="F348" s="96"/>
      <c r="G348" s="97"/>
      <c r="H348" s="97"/>
      <c r="I348" s="98" t="s">
        <v>75</v>
      </c>
    </row>
    <row r="349" spans="2:9" ht="18" customHeight="1" x14ac:dyDescent="0.25">
      <c r="B349" s="490"/>
      <c r="C349" s="491"/>
      <c r="D349" s="491"/>
      <c r="E349" s="491"/>
      <c r="F349" s="491"/>
      <c r="G349" s="491"/>
      <c r="H349" s="491"/>
      <c r="I349" s="492"/>
    </row>
    <row r="350" spans="2:9" ht="18" customHeight="1" x14ac:dyDescent="0.25">
      <c r="B350" s="99" t="s">
        <v>56</v>
      </c>
      <c r="C350" s="100" t="s">
        <v>57</v>
      </c>
      <c r="D350" s="100"/>
      <c r="E350" s="100"/>
      <c r="F350" s="100" t="s">
        <v>58</v>
      </c>
      <c r="G350" s="100" t="s">
        <v>59</v>
      </c>
      <c r="H350" s="100" t="s">
        <v>60</v>
      </c>
      <c r="I350" s="101" t="s">
        <v>61</v>
      </c>
    </row>
    <row r="351" spans="2:9" ht="18" customHeight="1" x14ac:dyDescent="0.25">
      <c r="B351" s="476" t="s">
        <v>62</v>
      </c>
      <c r="C351" s="477"/>
      <c r="D351" s="477"/>
      <c r="E351" s="477"/>
      <c r="F351" s="477"/>
      <c r="G351" s="477"/>
      <c r="H351" s="477"/>
      <c r="I351" s="478"/>
    </row>
    <row r="352" spans="2:9" ht="18" customHeight="1" x14ac:dyDescent="0.25">
      <c r="B352" s="294" t="s">
        <v>133</v>
      </c>
      <c r="C352" s="291" t="s">
        <v>134</v>
      </c>
      <c r="D352" s="176"/>
      <c r="E352" s="177"/>
      <c r="F352" s="295" t="s">
        <v>63</v>
      </c>
      <c r="G352" s="106">
        <v>3</v>
      </c>
      <c r="H352" s="106">
        <f>6.95/1.8946</f>
        <v>3.6683204898131532</v>
      </c>
      <c r="I352" s="102">
        <f>ROUND(G352*H352,2)</f>
        <v>11</v>
      </c>
    </row>
    <row r="353" spans="2:9" ht="18" customHeight="1" x14ac:dyDescent="0.25">
      <c r="B353" s="294" t="s">
        <v>107</v>
      </c>
      <c r="C353" s="291" t="s">
        <v>73</v>
      </c>
      <c r="D353" s="176"/>
      <c r="E353" s="177"/>
      <c r="F353" s="295" t="s">
        <v>63</v>
      </c>
      <c r="G353" s="106">
        <v>3</v>
      </c>
      <c r="H353" s="106">
        <f>9/1.8946</f>
        <v>4.7503430803335798</v>
      </c>
      <c r="I353" s="102">
        <f>ROUND(G353*H353,2)</f>
        <v>14.25</v>
      </c>
    </row>
    <row r="354" spans="2:9" ht="18" customHeight="1" x14ac:dyDescent="0.25">
      <c r="B354" s="294" t="s">
        <v>106</v>
      </c>
      <c r="C354" s="291" t="s">
        <v>64</v>
      </c>
      <c r="D354" s="176"/>
      <c r="E354" s="177"/>
      <c r="F354" s="295" t="s">
        <v>63</v>
      </c>
      <c r="G354" s="106">
        <v>2.5</v>
      </c>
      <c r="H354" s="106">
        <f>6.33/1.8946</f>
        <v>3.3410746331679508</v>
      </c>
      <c r="I354" s="102">
        <f>ROUND(G354*H354,2)</f>
        <v>8.35</v>
      </c>
    </row>
    <row r="355" spans="2:9" ht="18" customHeight="1" x14ac:dyDescent="0.25">
      <c r="B355" s="448" t="s">
        <v>65</v>
      </c>
      <c r="C355" s="449"/>
      <c r="D355" s="449"/>
      <c r="E355" s="449"/>
      <c r="F355" s="449"/>
      <c r="G355" s="449"/>
      <c r="H355" s="449"/>
      <c r="I355" s="103">
        <f>SUM(I352:I354)</f>
        <v>33.6</v>
      </c>
    </row>
    <row r="356" spans="2:9" ht="18" customHeight="1" x14ac:dyDescent="0.25">
      <c r="B356" s="476" t="s">
        <v>71</v>
      </c>
      <c r="C356" s="477"/>
      <c r="D356" s="477"/>
      <c r="E356" s="477"/>
      <c r="F356" s="477"/>
      <c r="G356" s="477"/>
      <c r="H356" s="477"/>
      <c r="I356" s="478"/>
    </row>
    <row r="357" spans="2:9" ht="18" customHeight="1" x14ac:dyDescent="0.25">
      <c r="B357" s="294" t="s">
        <v>147</v>
      </c>
      <c r="C357" s="481" t="s">
        <v>148</v>
      </c>
      <c r="D357" s="481"/>
      <c r="E357" s="481"/>
      <c r="F357" s="295" t="s">
        <v>76</v>
      </c>
      <c r="G357" s="106">
        <v>12.2</v>
      </c>
      <c r="H357" s="106">
        <v>1.38</v>
      </c>
      <c r="I357" s="102">
        <f t="shared" ref="I357:I363" si="10">ROUND(G357*H357,2)</f>
        <v>16.84</v>
      </c>
    </row>
    <row r="358" spans="2:9" ht="18" customHeight="1" x14ac:dyDescent="0.25">
      <c r="B358" s="294" t="s">
        <v>135</v>
      </c>
      <c r="C358" s="291" t="s">
        <v>136</v>
      </c>
      <c r="D358" s="291"/>
      <c r="E358" s="177"/>
      <c r="F358" s="295" t="s">
        <v>74</v>
      </c>
      <c r="G358" s="106">
        <v>1</v>
      </c>
      <c r="H358" s="106">
        <v>1.71</v>
      </c>
      <c r="I358" s="102">
        <f t="shared" si="10"/>
        <v>1.71</v>
      </c>
    </row>
    <row r="359" spans="2:9" ht="18" customHeight="1" x14ac:dyDescent="0.25">
      <c r="B359" s="294" t="s">
        <v>131</v>
      </c>
      <c r="C359" s="481" t="s">
        <v>132</v>
      </c>
      <c r="D359" s="481"/>
      <c r="E359" s="177"/>
      <c r="F359" s="295" t="s">
        <v>76</v>
      </c>
      <c r="G359" s="106">
        <v>3</v>
      </c>
      <c r="H359" s="106">
        <v>1.98</v>
      </c>
      <c r="I359" s="102">
        <f t="shared" si="10"/>
        <v>5.94</v>
      </c>
    </row>
    <row r="360" spans="2:9" ht="18" customHeight="1" x14ac:dyDescent="0.25">
      <c r="B360" s="294" t="s">
        <v>142</v>
      </c>
      <c r="C360" s="481" t="s">
        <v>143</v>
      </c>
      <c r="D360" s="481"/>
      <c r="E360" s="481"/>
      <c r="F360" s="295" t="s">
        <v>74</v>
      </c>
      <c r="G360" s="106">
        <v>0.17</v>
      </c>
      <c r="H360" s="106">
        <v>5.53</v>
      </c>
      <c r="I360" s="102">
        <f t="shared" si="10"/>
        <v>0.94</v>
      </c>
    </row>
    <row r="361" spans="2:9" ht="18" customHeight="1" x14ac:dyDescent="0.25">
      <c r="B361" s="294" t="s">
        <v>137</v>
      </c>
      <c r="C361" s="291" t="s">
        <v>138</v>
      </c>
      <c r="D361" s="291"/>
      <c r="E361" s="177"/>
      <c r="F361" s="295" t="s">
        <v>74</v>
      </c>
      <c r="G361" s="106">
        <v>2</v>
      </c>
      <c r="H361" s="106">
        <v>1.07</v>
      </c>
      <c r="I361" s="102">
        <f t="shared" si="10"/>
        <v>2.14</v>
      </c>
    </row>
    <row r="362" spans="2:9" ht="18" customHeight="1" x14ac:dyDescent="0.25">
      <c r="B362" s="294" t="s">
        <v>129</v>
      </c>
      <c r="C362" s="291" t="s">
        <v>130</v>
      </c>
      <c r="D362" s="291"/>
      <c r="E362" s="177"/>
      <c r="F362" s="295" t="s">
        <v>74</v>
      </c>
      <c r="G362" s="106">
        <v>1</v>
      </c>
      <c r="H362" s="106">
        <v>1.39</v>
      </c>
      <c r="I362" s="102">
        <f t="shared" si="10"/>
        <v>1.39</v>
      </c>
    </row>
    <row r="363" spans="2:9" ht="18" customHeight="1" x14ac:dyDescent="0.25">
      <c r="B363" s="294" t="s">
        <v>156</v>
      </c>
      <c r="C363" s="481" t="s">
        <v>157</v>
      </c>
      <c r="D363" s="481"/>
      <c r="E363" s="481"/>
      <c r="F363" s="295" t="s">
        <v>74</v>
      </c>
      <c r="G363" s="106">
        <v>1</v>
      </c>
      <c r="H363" s="106">
        <v>7.8</v>
      </c>
      <c r="I363" s="102">
        <f t="shared" si="10"/>
        <v>7.8</v>
      </c>
    </row>
    <row r="364" spans="2:9" ht="18" customHeight="1" x14ac:dyDescent="0.25">
      <c r="B364" s="448" t="s">
        <v>72</v>
      </c>
      <c r="C364" s="449"/>
      <c r="D364" s="449"/>
      <c r="E364" s="449"/>
      <c r="F364" s="449"/>
      <c r="G364" s="449"/>
      <c r="H364" s="449"/>
      <c r="I364" s="103">
        <f>SUM(I357:I363)</f>
        <v>36.760000000000005</v>
      </c>
    </row>
    <row r="365" spans="2:9" ht="18" customHeight="1" x14ac:dyDescent="0.25">
      <c r="B365" s="484"/>
      <c r="C365" s="485"/>
      <c r="D365" s="485"/>
      <c r="E365" s="485"/>
      <c r="F365" s="485"/>
      <c r="G365" s="485"/>
      <c r="H365" s="485"/>
      <c r="I365" s="486"/>
    </row>
    <row r="366" spans="2:9" ht="18" customHeight="1" x14ac:dyDescent="0.25">
      <c r="B366" s="493" t="s">
        <v>66</v>
      </c>
      <c r="C366" s="494"/>
      <c r="D366" s="494"/>
      <c r="E366" s="494"/>
      <c r="F366" s="494"/>
      <c r="G366" s="494"/>
      <c r="H366" s="494"/>
      <c r="I366" s="104">
        <f>I355+I364</f>
        <v>70.360000000000014</v>
      </c>
    </row>
    <row r="367" spans="2:9" ht="18" customHeight="1" x14ac:dyDescent="0.25">
      <c r="B367" s="493" t="s">
        <v>67</v>
      </c>
      <c r="C367" s="494"/>
      <c r="D367" s="494"/>
      <c r="E367" s="494"/>
      <c r="F367" s="494"/>
      <c r="G367" s="494"/>
      <c r="H367" s="494"/>
      <c r="I367" s="104">
        <f>ROUND(I355*$D$14,2)</f>
        <v>30.06</v>
      </c>
    </row>
    <row r="368" spans="2:9" ht="18" customHeight="1" x14ac:dyDescent="0.25">
      <c r="B368" s="479" t="s">
        <v>68</v>
      </c>
      <c r="C368" s="480"/>
      <c r="D368" s="480"/>
      <c r="E368" s="480"/>
      <c r="F368" s="480"/>
      <c r="G368" s="480"/>
      <c r="H368" s="480"/>
      <c r="I368" s="105">
        <f>I366+I367</f>
        <v>100.42000000000002</v>
      </c>
    </row>
    <row r="369" spans="2:9" ht="18" customHeight="1" x14ac:dyDescent="0.25">
      <c r="B369" s="137"/>
      <c r="C369" s="138"/>
      <c r="D369" s="184"/>
      <c r="E369" s="184"/>
      <c r="F369" s="139"/>
      <c r="G369" s="139"/>
      <c r="H369" s="139"/>
      <c r="I369" s="140"/>
    </row>
    <row r="370" spans="2:9" ht="18" customHeight="1" x14ac:dyDescent="0.25">
      <c r="B370" s="474" t="s">
        <v>158</v>
      </c>
      <c r="C370" s="475"/>
      <c r="D370" s="475"/>
      <c r="E370" s="475"/>
      <c r="F370" s="475"/>
      <c r="G370" s="475"/>
      <c r="H370" s="475"/>
      <c r="I370" s="487"/>
    </row>
    <row r="371" spans="2:9" ht="18" customHeight="1" x14ac:dyDescent="0.25">
      <c r="B371" s="488" t="s">
        <v>69</v>
      </c>
      <c r="C371" s="489"/>
      <c r="D371" s="95">
        <f>I391</f>
        <v>92.820000000000007</v>
      </c>
      <c r="E371" s="96"/>
      <c r="F371" s="96"/>
      <c r="G371" s="97"/>
      <c r="H371" s="97"/>
      <c r="I371" s="98" t="s">
        <v>75</v>
      </c>
    </row>
    <row r="372" spans="2:9" ht="18" customHeight="1" x14ac:dyDescent="0.25">
      <c r="B372" s="490"/>
      <c r="C372" s="491"/>
      <c r="D372" s="491"/>
      <c r="E372" s="491"/>
      <c r="F372" s="491"/>
      <c r="G372" s="491"/>
      <c r="H372" s="491"/>
      <c r="I372" s="492"/>
    </row>
    <row r="373" spans="2:9" ht="18" customHeight="1" x14ac:dyDescent="0.25">
      <c r="B373" s="99" t="s">
        <v>56</v>
      </c>
      <c r="C373" s="100" t="s">
        <v>57</v>
      </c>
      <c r="D373" s="100"/>
      <c r="E373" s="100"/>
      <c r="F373" s="100" t="s">
        <v>58</v>
      </c>
      <c r="G373" s="100" t="s">
        <v>59</v>
      </c>
      <c r="H373" s="100" t="s">
        <v>60</v>
      </c>
      <c r="I373" s="101" t="s">
        <v>61</v>
      </c>
    </row>
    <row r="374" spans="2:9" ht="18" customHeight="1" x14ac:dyDescent="0.25">
      <c r="B374" s="476" t="s">
        <v>62</v>
      </c>
      <c r="C374" s="477"/>
      <c r="D374" s="477"/>
      <c r="E374" s="477"/>
      <c r="F374" s="477"/>
      <c r="G374" s="477"/>
      <c r="H374" s="477"/>
      <c r="I374" s="478"/>
    </row>
    <row r="375" spans="2:9" ht="18" customHeight="1" x14ac:dyDescent="0.25">
      <c r="B375" s="294" t="s">
        <v>133</v>
      </c>
      <c r="C375" s="291" t="s">
        <v>134</v>
      </c>
      <c r="D375" s="176"/>
      <c r="E375" s="177"/>
      <c r="F375" s="295" t="s">
        <v>63</v>
      </c>
      <c r="G375" s="106">
        <v>3</v>
      </c>
      <c r="H375" s="106">
        <f>6.95/1.8946</f>
        <v>3.6683204898131532</v>
      </c>
      <c r="I375" s="102">
        <f>ROUND(G375*H375,2)</f>
        <v>11</v>
      </c>
    </row>
    <row r="376" spans="2:9" ht="18" customHeight="1" x14ac:dyDescent="0.25">
      <c r="B376" s="294" t="s">
        <v>107</v>
      </c>
      <c r="C376" s="291" t="s">
        <v>73</v>
      </c>
      <c r="D376" s="176"/>
      <c r="E376" s="177"/>
      <c r="F376" s="295" t="s">
        <v>63</v>
      </c>
      <c r="G376" s="106">
        <v>3</v>
      </c>
      <c r="H376" s="106">
        <f>9/1.8946</f>
        <v>4.7503430803335798</v>
      </c>
      <c r="I376" s="102">
        <f>ROUND(G376*H376,2)</f>
        <v>14.25</v>
      </c>
    </row>
    <row r="377" spans="2:9" ht="18" customHeight="1" x14ac:dyDescent="0.25">
      <c r="B377" s="294" t="s">
        <v>106</v>
      </c>
      <c r="C377" s="291" t="s">
        <v>64</v>
      </c>
      <c r="D377" s="176"/>
      <c r="E377" s="177"/>
      <c r="F377" s="295" t="s">
        <v>63</v>
      </c>
      <c r="G377" s="106">
        <v>2.5</v>
      </c>
      <c r="H377" s="106">
        <f>6.33/1.8946</f>
        <v>3.3410746331679508</v>
      </c>
      <c r="I377" s="102">
        <f>ROUND(G377*H377,2)</f>
        <v>8.35</v>
      </c>
    </row>
    <row r="378" spans="2:9" ht="18" customHeight="1" x14ac:dyDescent="0.25">
      <c r="B378" s="448" t="s">
        <v>65</v>
      </c>
      <c r="C378" s="449"/>
      <c r="D378" s="449"/>
      <c r="E378" s="449"/>
      <c r="F378" s="449"/>
      <c r="G378" s="449"/>
      <c r="H378" s="449"/>
      <c r="I378" s="103">
        <f>SUM(I375:I377)</f>
        <v>33.6</v>
      </c>
    </row>
    <row r="379" spans="2:9" ht="18" customHeight="1" x14ac:dyDescent="0.25">
      <c r="B379" s="476" t="s">
        <v>71</v>
      </c>
      <c r="C379" s="477"/>
      <c r="D379" s="477"/>
      <c r="E379" s="477"/>
      <c r="F379" s="477"/>
      <c r="G379" s="477"/>
      <c r="H379" s="477"/>
      <c r="I379" s="478"/>
    </row>
    <row r="380" spans="2:9" ht="18" customHeight="1" x14ac:dyDescent="0.25">
      <c r="B380" s="294" t="s">
        <v>147</v>
      </c>
      <c r="C380" s="481" t="s">
        <v>148</v>
      </c>
      <c r="D380" s="481"/>
      <c r="E380" s="481"/>
      <c r="F380" s="295" t="s">
        <v>76</v>
      </c>
      <c r="G380" s="106">
        <v>8</v>
      </c>
      <c r="H380" s="106">
        <v>1.38</v>
      </c>
      <c r="I380" s="102">
        <f t="shared" ref="I380:I386" si="11">ROUND(G380*H380,2)</f>
        <v>11.04</v>
      </c>
    </row>
    <row r="381" spans="2:9" ht="18" customHeight="1" x14ac:dyDescent="0.25">
      <c r="B381" s="294" t="s">
        <v>135</v>
      </c>
      <c r="C381" s="291" t="s">
        <v>136</v>
      </c>
      <c r="D381" s="291"/>
      <c r="E381" s="177"/>
      <c r="F381" s="295" t="s">
        <v>74</v>
      </c>
      <c r="G381" s="106">
        <v>1</v>
      </c>
      <c r="H381" s="106">
        <v>1.71</v>
      </c>
      <c r="I381" s="102">
        <f t="shared" si="11"/>
        <v>1.71</v>
      </c>
    </row>
    <row r="382" spans="2:9" ht="18" customHeight="1" x14ac:dyDescent="0.25">
      <c r="B382" s="294" t="s">
        <v>131</v>
      </c>
      <c r="C382" s="481" t="s">
        <v>132</v>
      </c>
      <c r="D382" s="481"/>
      <c r="E382" s="177"/>
      <c r="F382" s="295" t="s">
        <v>76</v>
      </c>
      <c r="G382" s="106">
        <v>3</v>
      </c>
      <c r="H382" s="106">
        <v>1.98</v>
      </c>
      <c r="I382" s="102">
        <f t="shared" si="11"/>
        <v>5.94</v>
      </c>
    </row>
    <row r="383" spans="2:9" ht="18" customHeight="1" x14ac:dyDescent="0.25">
      <c r="B383" s="294" t="s">
        <v>142</v>
      </c>
      <c r="C383" s="481" t="s">
        <v>143</v>
      </c>
      <c r="D383" s="481"/>
      <c r="E383" s="481"/>
      <c r="F383" s="295" t="s">
        <v>74</v>
      </c>
      <c r="G383" s="106">
        <v>0.15</v>
      </c>
      <c r="H383" s="106">
        <v>5.53</v>
      </c>
      <c r="I383" s="102">
        <f t="shared" si="11"/>
        <v>0.83</v>
      </c>
    </row>
    <row r="384" spans="2:9" ht="18" customHeight="1" x14ac:dyDescent="0.25">
      <c r="B384" s="294" t="s">
        <v>137</v>
      </c>
      <c r="C384" s="291" t="s">
        <v>138</v>
      </c>
      <c r="D384" s="291"/>
      <c r="E384" s="177"/>
      <c r="F384" s="295" t="s">
        <v>74</v>
      </c>
      <c r="G384" s="106">
        <v>2</v>
      </c>
      <c r="H384" s="106">
        <v>1.07</v>
      </c>
      <c r="I384" s="102">
        <f t="shared" si="11"/>
        <v>2.14</v>
      </c>
    </row>
    <row r="385" spans="2:9" ht="18" customHeight="1" x14ac:dyDescent="0.25">
      <c r="B385" s="294" t="s">
        <v>129</v>
      </c>
      <c r="C385" s="291" t="s">
        <v>130</v>
      </c>
      <c r="D385" s="291"/>
      <c r="E385" s="177"/>
      <c r="F385" s="295" t="s">
        <v>74</v>
      </c>
      <c r="G385" s="106">
        <v>1</v>
      </c>
      <c r="H385" s="106">
        <v>1.39</v>
      </c>
      <c r="I385" s="102">
        <f t="shared" si="11"/>
        <v>1.39</v>
      </c>
    </row>
    <row r="386" spans="2:9" ht="18" customHeight="1" x14ac:dyDescent="0.25">
      <c r="B386" s="294" t="s">
        <v>159</v>
      </c>
      <c r="C386" s="481" t="s">
        <v>160</v>
      </c>
      <c r="D386" s="481"/>
      <c r="E386" s="481"/>
      <c r="F386" s="295" t="s">
        <v>74</v>
      </c>
      <c r="G386" s="106">
        <v>1</v>
      </c>
      <c r="H386" s="106">
        <v>6.11</v>
      </c>
      <c r="I386" s="102">
        <f t="shared" si="11"/>
        <v>6.11</v>
      </c>
    </row>
    <row r="387" spans="2:9" ht="18" customHeight="1" x14ac:dyDescent="0.25">
      <c r="B387" s="448" t="s">
        <v>72</v>
      </c>
      <c r="C387" s="449"/>
      <c r="D387" s="449"/>
      <c r="E387" s="449"/>
      <c r="F387" s="449"/>
      <c r="G387" s="449"/>
      <c r="H387" s="449"/>
      <c r="I387" s="103">
        <f>SUM(I380:I386)</f>
        <v>29.16</v>
      </c>
    </row>
    <row r="388" spans="2:9" ht="18" customHeight="1" x14ac:dyDescent="0.25">
      <c r="B388" s="484"/>
      <c r="C388" s="485"/>
      <c r="D388" s="485"/>
      <c r="E388" s="485"/>
      <c r="F388" s="485"/>
      <c r="G388" s="485"/>
      <c r="H388" s="485"/>
      <c r="I388" s="486"/>
    </row>
    <row r="389" spans="2:9" ht="18" customHeight="1" x14ac:dyDescent="0.25">
      <c r="B389" s="493" t="s">
        <v>66</v>
      </c>
      <c r="C389" s="494"/>
      <c r="D389" s="494"/>
      <c r="E389" s="494"/>
      <c r="F389" s="494"/>
      <c r="G389" s="494"/>
      <c r="H389" s="494"/>
      <c r="I389" s="104">
        <f>I378+I387</f>
        <v>62.760000000000005</v>
      </c>
    </row>
    <row r="390" spans="2:9" ht="18" customHeight="1" x14ac:dyDescent="0.25">
      <c r="B390" s="493" t="s">
        <v>67</v>
      </c>
      <c r="C390" s="494"/>
      <c r="D390" s="494"/>
      <c r="E390" s="494"/>
      <c r="F390" s="494"/>
      <c r="G390" s="494"/>
      <c r="H390" s="494"/>
      <c r="I390" s="104">
        <f>ROUND(I378*$D$14,2)</f>
        <v>30.06</v>
      </c>
    </row>
    <row r="391" spans="2:9" ht="18" customHeight="1" x14ac:dyDescent="0.25">
      <c r="B391" s="479" t="s">
        <v>68</v>
      </c>
      <c r="C391" s="480"/>
      <c r="D391" s="480"/>
      <c r="E391" s="480"/>
      <c r="F391" s="480"/>
      <c r="G391" s="480"/>
      <c r="H391" s="480"/>
      <c r="I391" s="105">
        <f>I389+I390</f>
        <v>92.820000000000007</v>
      </c>
    </row>
    <row r="392" spans="2:9" ht="18" customHeight="1" x14ac:dyDescent="0.25">
      <c r="B392" s="186"/>
      <c r="C392" s="187"/>
      <c r="D392" s="188"/>
      <c r="E392" s="189"/>
      <c r="F392" s="190"/>
      <c r="G392" s="190"/>
      <c r="H392" s="187"/>
      <c r="I392" s="187"/>
    </row>
    <row r="393" spans="2:9" ht="18" customHeight="1" x14ac:dyDescent="0.25">
      <c r="B393" s="474" t="s">
        <v>161</v>
      </c>
      <c r="C393" s="475"/>
      <c r="D393" s="475"/>
      <c r="E393" s="475"/>
      <c r="F393" s="475"/>
      <c r="G393" s="475"/>
      <c r="H393" s="475"/>
      <c r="I393" s="487"/>
    </row>
    <row r="394" spans="2:9" ht="18" customHeight="1" x14ac:dyDescent="0.25">
      <c r="B394" s="488" t="s">
        <v>69</v>
      </c>
      <c r="C394" s="489"/>
      <c r="D394" s="95">
        <f>I414</f>
        <v>100.64000000000001</v>
      </c>
      <c r="E394" s="96"/>
      <c r="F394" s="96"/>
      <c r="G394" s="97"/>
      <c r="H394" s="97"/>
      <c r="I394" s="98" t="s">
        <v>75</v>
      </c>
    </row>
    <row r="395" spans="2:9" ht="18" customHeight="1" x14ac:dyDescent="0.25">
      <c r="B395" s="490"/>
      <c r="C395" s="491"/>
      <c r="D395" s="491"/>
      <c r="E395" s="491"/>
      <c r="F395" s="491"/>
      <c r="G395" s="491"/>
      <c r="H395" s="491"/>
      <c r="I395" s="492"/>
    </row>
    <row r="396" spans="2:9" ht="18" customHeight="1" x14ac:dyDescent="0.25">
      <c r="B396" s="99" t="s">
        <v>56</v>
      </c>
      <c r="C396" s="100" t="s">
        <v>57</v>
      </c>
      <c r="D396" s="100"/>
      <c r="E396" s="100"/>
      <c r="F396" s="100" t="s">
        <v>58</v>
      </c>
      <c r="G396" s="100" t="s">
        <v>59</v>
      </c>
      <c r="H396" s="100" t="s">
        <v>60</v>
      </c>
      <c r="I396" s="101" t="s">
        <v>61</v>
      </c>
    </row>
    <row r="397" spans="2:9" ht="18" customHeight="1" x14ac:dyDescent="0.25">
      <c r="B397" s="476" t="s">
        <v>62</v>
      </c>
      <c r="C397" s="477"/>
      <c r="D397" s="477"/>
      <c r="E397" s="477"/>
      <c r="F397" s="477"/>
      <c r="G397" s="477"/>
      <c r="H397" s="477"/>
      <c r="I397" s="478"/>
    </row>
    <row r="398" spans="2:9" ht="18" customHeight="1" x14ac:dyDescent="0.25">
      <c r="B398" s="294" t="s">
        <v>133</v>
      </c>
      <c r="C398" s="291" t="s">
        <v>134</v>
      </c>
      <c r="D398" s="176"/>
      <c r="E398" s="177"/>
      <c r="F398" s="295" t="s">
        <v>63</v>
      </c>
      <c r="G398" s="106">
        <v>3</v>
      </c>
      <c r="H398" s="106">
        <f>6.95/1.8946</f>
        <v>3.6683204898131532</v>
      </c>
      <c r="I398" s="102">
        <f>ROUND(G398*H398,2)</f>
        <v>11</v>
      </c>
    </row>
    <row r="399" spans="2:9" ht="18" customHeight="1" x14ac:dyDescent="0.25">
      <c r="B399" s="294" t="s">
        <v>107</v>
      </c>
      <c r="C399" s="291" t="s">
        <v>73</v>
      </c>
      <c r="D399" s="176"/>
      <c r="E399" s="177"/>
      <c r="F399" s="295" t="s">
        <v>63</v>
      </c>
      <c r="G399" s="106">
        <v>3</v>
      </c>
      <c r="H399" s="106">
        <f>9/1.8946</f>
        <v>4.7503430803335798</v>
      </c>
      <c r="I399" s="102">
        <f>ROUND(G399*H399,2)</f>
        <v>14.25</v>
      </c>
    </row>
    <row r="400" spans="2:9" ht="18" customHeight="1" x14ac:dyDescent="0.25">
      <c r="B400" s="294" t="s">
        <v>106</v>
      </c>
      <c r="C400" s="291" t="s">
        <v>64</v>
      </c>
      <c r="D400" s="176"/>
      <c r="E400" s="177"/>
      <c r="F400" s="295" t="s">
        <v>63</v>
      </c>
      <c r="G400" s="106">
        <v>2.5</v>
      </c>
      <c r="H400" s="106">
        <f>6.33/1.8946</f>
        <v>3.3410746331679508</v>
      </c>
      <c r="I400" s="102">
        <f>ROUND(G400*H400,2)</f>
        <v>8.35</v>
      </c>
    </row>
    <row r="401" spans="2:9" ht="18" customHeight="1" x14ac:dyDescent="0.25">
      <c r="B401" s="448" t="s">
        <v>65</v>
      </c>
      <c r="C401" s="449"/>
      <c r="D401" s="449"/>
      <c r="E401" s="449"/>
      <c r="F401" s="449"/>
      <c r="G401" s="449"/>
      <c r="H401" s="449"/>
      <c r="I401" s="103">
        <f>SUM(I398:I400)</f>
        <v>33.6</v>
      </c>
    </row>
    <row r="402" spans="2:9" ht="18" customHeight="1" x14ac:dyDescent="0.25">
      <c r="B402" s="476" t="s">
        <v>71</v>
      </c>
      <c r="C402" s="477"/>
      <c r="D402" s="477"/>
      <c r="E402" s="477"/>
      <c r="F402" s="477"/>
      <c r="G402" s="477"/>
      <c r="H402" s="477"/>
      <c r="I402" s="478"/>
    </row>
    <row r="403" spans="2:9" ht="18" customHeight="1" x14ac:dyDescent="0.25">
      <c r="B403" s="294" t="s">
        <v>147</v>
      </c>
      <c r="C403" s="481" t="s">
        <v>148</v>
      </c>
      <c r="D403" s="481"/>
      <c r="E403" s="481"/>
      <c r="F403" s="295" t="s">
        <v>76</v>
      </c>
      <c r="G403" s="106">
        <v>12</v>
      </c>
      <c r="H403" s="106">
        <v>1.38</v>
      </c>
      <c r="I403" s="102">
        <f t="shared" ref="I403:I409" si="12">ROUND(G403*H403,2)</f>
        <v>16.559999999999999</v>
      </c>
    </row>
    <row r="404" spans="2:9" ht="18" customHeight="1" x14ac:dyDescent="0.25">
      <c r="B404" s="294" t="s">
        <v>135</v>
      </c>
      <c r="C404" s="481" t="s">
        <v>136</v>
      </c>
      <c r="D404" s="481"/>
      <c r="E404" s="481"/>
      <c r="F404" s="295" t="s">
        <v>74</v>
      </c>
      <c r="G404" s="106">
        <v>1</v>
      </c>
      <c r="H404" s="106">
        <v>1.71</v>
      </c>
      <c r="I404" s="102">
        <f t="shared" si="12"/>
        <v>1.71</v>
      </c>
    </row>
    <row r="405" spans="2:9" ht="18" customHeight="1" x14ac:dyDescent="0.25">
      <c r="B405" s="294" t="s">
        <v>131</v>
      </c>
      <c r="C405" s="191" t="s">
        <v>132</v>
      </c>
      <c r="D405" s="191"/>
      <c r="E405" s="177"/>
      <c r="F405" s="295" t="s">
        <v>76</v>
      </c>
      <c r="G405" s="106">
        <v>3</v>
      </c>
      <c r="H405" s="106">
        <v>1.98</v>
      </c>
      <c r="I405" s="102">
        <f t="shared" si="12"/>
        <v>5.94</v>
      </c>
    </row>
    <row r="406" spans="2:9" ht="18" customHeight="1" x14ac:dyDescent="0.25">
      <c r="B406" s="294" t="s">
        <v>142</v>
      </c>
      <c r="C406" s="191" t="s">
        <v>143</v>
      </c>
      <c r="D406" s="191"/>
      <c r="E406" s="177"/>
      <c r="F406" s="295" t="s">
        <v>74</v>
      </c>
      <c r="G406" s="106">
        <v>0.15</v>
      </c>
      <c r="H406" s="106">
        <v>5.53</v>
      </c>
      <c r="I406" s="102">
        <f t="shared" si="12"/>
        <v>0.83</v>
      </c>
    </row>
    <row r="407" spans="2:9" ht="18" customHeight="1" x14ac:dyDescent="0.25">
      <c r="B407" s="294" t="s">
        <v>137</v>
      </c>
      <c r="C407" s="291" t="s">
        <v>138</v>
      </c>
      <c r="D407" s="291"/>
      <c r="E407" s="177"/>
      <c r="F407" s="295" t="s">
        <v>74</v>
      </c>
      <c r="G407" s="106">
        <v>2</v>
      </c>
      <c r="H407" s="106">
        <v>1.07</v>
      </c>
      <c r="I407" s="102">
        <f t="shared" si="12"/>
        <v>2.14</v>
      </c>
    </row>
    <row r="408" spans="2:9" ht="18" customHeight="1" x14ac:dyDescent="0.25">
      <c r="B408" s="294" t="s">
        <v>129</v>
      </c>
      <c r="C408" s="291" t="s">
        <v>130</v>
      </c>
      <c r="D408" s="291"/>
      <c r="E408" s="177"/>
      <c r="F408" s="295" t="s">
        <v>74</v>
      </c>
      <c r="G408" s="106">
        <v>1</v>
      </c>
      <c r="H408" s="106">
        <v>1.39</v>
      </c>
      <c r="I408" s="102">
        <f t="shared" si="12"/>
        <v>1.39</v>
      </c>
    </row>
    <row r="409" spans="2:9" ht="18" customHeight="1" x14ac:dyDescent="0.25">
      <c r="B409" s="294" t="s">
        <v>162</v>
      </c>
      <c r="C409" s="481" t="s">
        <v>163</v>
      </c>
      <c r="D409" s="481"/>
      <c r="E409" s="177"/>
      <c r="F409" s="295" t="s">
        <v>74</v>
      </c>
      <c r="G409" s="106">
        <v>1</v>
      </c>
      <c r="H409" s="106">
        <v>8.41</v>
      </c>
      <c r="I409" s="102">
        <f t="shared" si="12"/>
        <v>8.41</v>
      </c>
    </row>
    <row r="410" spans="2:9" ht="18" customHeight="1" x14ac:dyDescent="0.25">
      <c r="B410" s="448" t="s">
        <v>72</v>
      </c>
      <c r="C410" s="449"/>
      <c r="D410" s="449"/>
      <c r="E410" s="449"/>
      <c r="F410" s="449"/>
      <c r="G410" s="449"/>
      <c r="H410" s="449"/>
      <c r="I410" s="103">
        <f>SUM(I403:I409)</f>
        <v>36.980000000000004</v>
      </c>
    </row>
    <row r="411" spans="2:9" ht="18" customHeight="1" x14ac:dyDescent="0.25">
      <c r="B411" s="484"/>
      <c r="C411" s="485"/>
      <c r="D411" s="485"/>
      <c r="E411" s="485"/>
      <c r="F411" s="485"/>
      <c r="G411" s="485"/>
      <c r="H411" s="485"/>
      <c r="I411" s="486"/>
    </row>
    <row r="412" spans="2:9" ht="18" customHeight="1" x14ac:dyDescent="0.25">
      <c r="B412" s="493" t="s">
        <v>66</v>
      </c>
      <c r="C412" s="494"/>
      <c r="D412" s="494"/>
      <c r="E412" s="494"/>
      <c r="F412" s="494"/>
      <c r="G412" s="494"/>
      <c r="H412" s="494"/>
      <c r="I412" s="104">
        <f>I401+I410</f>
        <v>70.580000000000013</v>
      </c>
    </row>
    <row r="413" spans="2:9" ht="18" customHeight="1" x14ac:dyDescent="0.25">
      <c r="B413" s="493" t="s">
        <v>67</v>
      </c>
      <c r="C413" s="494"/>
      <c r="D413" s="494"/>
      <c r="E413" s="494"/>
      <c r="F413" s="494"/>
      <c r="G413" s="494"/>
      <c r="H413" s="494"/>
      <c r="I413" s="104">
        <f>ROUND(I401*$D$14,2)</f>
        <v>30.06</v>
      </c>
    </row>
    <row r="414" spans="2:9" ht="18" customHeight="1" x14ac:dyDescent="0.25">
      <c r="B414" s="479" t="s">
        <v>68</v>
      </c>
      <c r="C414" s="480"/>
      <c r="D414" s="480"/>
      <c r="E414" s="480"/>
      <c r="F414" s="480"/>
      <c r="G414" s="480"/>
      <c r="H414" s="480"/>
      <c r="I414" s="105">
        <f>I412+I413</f>
        <v>100.64000000000001</v>
      </c>
    </row>
    <row r="415" spans="2:9" ht="18" customHeight="1" x14ac:dyDescent="0.25">
      <c r="B415" s="137"/>
      <c r="C415" s="138"/>
      <c r="D415" s="184"/>
      <c r="E415" s="184"/>
      <c r="F415" s="139"/>
      <c r="G415" s="139"/>
      <c r="H415" s="139"/>
      <c r="I415" s="140"/>
    </row>
    <row r="416" spans="2:9" ht="18" customHeight="1" x14ac:dyDescent="0.25">
      <c r="B416" s="186"/>
      <c r="C416" s="187"/>
      <c r="D416" s="188"/>
      <c r="E416" s="189"/>
      <c r="F416" s="190"/>
      <c r="G416" s="190"/>
      <c r="H416" s="187"/>
      <c r="I416" s="187"/>
    </row>
    <row r="417" spans="2:9" ht="18" customHeight="1" x14ac:dyDescent="0.25">
      <c r="B417" s="474" t="s">
        <v>164</v>
      </c>
      <c r="C417" s="475"/>
      <c r="D417" s="475"/>
      <c r="E417" s="475"/>
      <c r="F417" s="475"/>
      <c r="G417" s="475"/>
      <c r="H417" s="475"/>
      <c r="I417" s="487"/>
    </row>
    <row r="418" spans="2:9" ht="18" customHeight="1" x14ac:dyDescent="0.25">
      <c r="B418" s="488" t="s">
        <v>69</v>
      </c>
      <c r="C418" s="489"/>
      <c r="D418" s="95">
        <f>I431</f>
        <v>6.04</v>
      </c>
      <c r="E418" s="96"/>
      <c r="F418" s="96"/>
      <c r="G418" s="97"/>
      <c r="H418" s="97"/>
      <c r="I418" s="98" t="s">
        <v>75</v>
      </c>
    </row>
    <row r="419" spans="2:9" ht="18" customHeight="1" x14ac:dyDescent="0.25">
      <c r="B419" s="490"/>
      <c r="C419" s="491"/>
      <c r="D419" s="491"/>
      <c r="E419" s="491"/>
      <c r="F419" s="491"/>
      <c r="G419" s="491"/>
      <c r="H419" s="491"/>
      <c r="I419" s="492"/>
    </row>
    <row r="420" spans="2:9" ht="18" customHeight="1" x14ac:dyDescent="0.25">
      <c r="B420" s="99" t="s">
        <v>56</v>
      </c>
      <c r="C420" s="100" t="s">
        <v>57</v>
      </c>
      <c r="D420" s="100"/>
      <c r="E420" s="100"/>
      <c r="F420" s="100" t="s">
        <v>58</v>
      </c>
      <c r="G420" s="100" t="s">
        <v>59</v>
      </c>
      <c r="H420" s="100" t="s">
        <v>60</v>
      </c>
      <c r="I420" s="101" t="s">
        <v>61</v>
      </c>
    </row>
    <row r="421" spans="2:9" ht="18" customHeight="1" x14ac:dyDescent="0.25">
      <c r="B421" s="476" t="s">
        <v>62</v>
      </c>
      <c r="C421" s="477"/>
      <c r="D421" s="477"/>
      <c r="E421" s="477"/>
      <c r="F421" s="477"/>
      <c r="G421" s="477"/>
      <c r="H421" s="477"/>
      <c r="I421" s="478"/>
    </row>
    <row r="422" spans="2:9" ht="18" customHeight="1" x14ac:dyDescent="0.25">
      <c r="B422" s="294" t="s">
        <v>107</v>
      </c>
      <c r="C422" s="291" t="s">
        <v>73</v>
      </c>
      <c r="D422" s="176"/>
      <c r="E422" s="177"/>
      <c r="F422" s="295" t="s">
        <v>63</v>
      </c>
      <c r="G422" s="106">
        <v>0.15</v>
      </c>
      <c r="H422" s="106">
        <f>9/1.8946</f>
        <v>4.7503430803335798</v>
      </c>
      <c r="I422" s="102">
        <f>ROUND(G422*H422,2)</f>
        <v>0.71</v>
      </c>
    </row>
    <row r="423" spans="2:9" ht="18" customHeight="1" x14ac:dyDescent="0.25">
      <c r="B423" s="294" t="s">
        <v>133</v>
      </c>
      <c r="C423" s="291" t="s">
        <v>134</v>
      </c>
      <c r="D423" s="176"/>
      <c r="E423" s="177"/>
      <c r="F423" s="295" t="s">
        <v>63</v>
      </c>
      <c r="G423" s="106">
        <v>0.15</v>
      </c>
      <c r="H423" s="106">
        <f>6.95/1.8946</f>
        <v>3.6683204898131532</v>
      </c>
      <c r="I423" s="102">
        <f>ROUND(G423*H423,2)</f>
        <v>0.55000000000000004</v>
      </c>
    </row>
    <row r="424" spans="2:9" ht="18" customHeight="1" x14ac:dyDescent="0.25">
      <c r="B424" s="448" t="s">
        <v>65</v>
      </c>
      <c r="C424" s="449"/>
      <c r="D424" s="449"/>
      <c r="E424" s="449"/>
      <c r="F424" s="449"/>
      <c r="G424" s="449"/>
      <c r="H424" s="449"/>
      <c r="I424" s="103">
        <f>SUM(I422:I423)</f>
        <v>1.26</v>
      </c>
    </row>
    <row r="425" spans="2:9" ht="18" customHeight="1" x14ac:dyDescent="0.25">
      <c r="B425" s="476" t="s">
        <v>71</v>
      </c>
      <c r="C425" s="477"/>
      <c r="D425" s="477"/>
      <c r="E425" s="477"/>
      <c r="F425" s="477"/>
      <c r="G425" s="477"/>
      <c r="H425" s="477"/>
      <c r="I425" s="478"/>
    </row>
    <row r="426" spans="2:9" ht="18" customHeight="1" x14ac:dyDescent="0.25">
      <c r="B426" s="294" t="s">
        <v>165</v>
      </c>
      <c r="C426" s="291" t="s">
        <v>166</v>
      </c>
      <c r="D426" s="291"/>
      <c r="E426" s="177"/>
      <c r="F426" s="295" t="s">
        <v>74</v>
      </c>
      <c r="G426" s="106">
        <v>1</v>
      </c>
      <c r="H426" s="106">
        <v>3.65</v>
      </c>
      <c r="I426" s="102">
        <f>ROUND(G426*H426,2)</f>
        <v>3.65</v>
      </c>
    </row>
    <row r="427" spans="2:9" ht="18" customHeight="1" x14ac:dyDescent="0.25">
      <c r="B427" s="448" t="s">
        <v>72</v>
      </c>
      <c r="C427" s="449"/>
      <c r="D427" s="449"/>
      <c r="E427" s="449"/>
      <c r="F427" s="449"/>
      <c r="G427" s="449"/>
      <c r="H427" s="449"/>
      <c r="I427" s="103">
        <f>SUM(I426)</f>
        <v>3.65</v>
      </c>
    </row>
    <row r="428" spans="2:9" ht="18" customHeight="1" x14ac:dyDescent="0.25">
      <c r="B428" s="484"/>
      <c r="C428" s="485"/>
      <c r="D428" s="485"/>
      <c r="E428" s="485"/>
      <c r="F428" s="485"/>
      <c r="G428" s="485"/>
      <c r="H428" s="485"/>
      <c r="I428" s="486"/>
    </row>
    <row r="429" spans="2:9" ht="18" customHeight="1" x14ac:dyDescent="0.25">
      <c r="B429" s="493" t="s">
        <v>66</v>
      </c>
      <c r="C429" s="494"/>
      <c r="D429" s="494"/>
      <c r="E429" s="494"/>
      <c r="F429" s="494"/>
      <c r="G429" s="494"/>
      <c r="H429" s="494"/>
      <c r="I429" s="104">
        <f>I424+I427</f>
        <v>4.91</v>
      </c>
    </row>
    <row r="430" spans="2:9" ht="18" customHeight="1" x14ac:dyDescent="0.25">
      <c r="B430" s="493" t="s">
        <v>67</v>
      </c>
      <c r="C430" s="494"/>
      <c r="D430" s="494"/>
      <c r="E430" s="494"/>
      <c r="F430" s="494"/>
      <c r="G430" s="494"/>
      <c r="H430" s="494"/>
      <c r="I430" s="104">
        <f>ROUND(I424*$D$14,2)</f>
        <v>1.1299999999999999</v>
      </c>
    </row>
    <row r="431" spans="2:9" ht="18" customHeight="1" x14ac:dyDescent="0.25">
      <c r="B431" s="479" t="s">
        <v>68</v>
      </c>
      <c r="C431" s="480"/>
      <c r="D431" s="480"/>
      <c r="E431" s="480"/>
      <c r="F431" s="480"/>
      <c r="G431" s="480"/>
      <c r="H431" s="480"/>
      <c r="I431" s="105">
        <f>I429+I430</f>
        <v>6.04</v>
      </c>
    </row>
    <row r="432" spans="2:9" ht="18" customHeight="1" x14ac:dyDescent="0.25">
      <c r="B432" s="292"/>
      <c r="C432" s="293"/>
      <c r="D432" s="293"/>
      <c r="E432" s="293"/>
      <c r="F432" s="293"/>
      <c r="G432" s="293"/>
      <c r="H432" s="293"/>
      <c r="I432" s="312"/>
    </row>
    <row r="433" spans="2:9" ht="18" customHeight="1" x14ac:dyDescent="0.25">
      <c r="B433" s="474" t="s">
        <v>167</v>
      </c>
      <c r="C433" s="475"/>
      <c r="D433" s="475"/>
      <c r="E433" s="475"/>
      <c r="F433" s="475"/>
      <c r="G433" s="475"/>
      <c r="H433" s="475"/>
      <c r="I433" s="487"/>
    </row>
    <row r="434" spans="2:9" ht="18" customHeight="1" x14ac:dyDescent="0.25">
      <c r="B434" s="488" t="s">
        <v>69</v>
      </c>
      <c r="C434" s="489"/>
      <c r="D434" s="95">
        <f>I446</f>
        <v>46.510000000000005</v>
      </c>
      <c r="E434" s="96"/>
      <c r="F434" s="96"/>
      <c r="G434" s="97"/>
      <c r="H434" s="97"/>
      <c r="I434" s="98" t="s">
        <v>75</v>
      </c>
    </row>
    <row r="435" spans="2:9" ht="18" customHeight="1" x14ac:dyDescent="0.25">
      <c r="B435" s="490"/>
      <c r="C435" s="491"/>
      <c r="D435" s="491"/>
      <c r="E435" s="491"/>
      <c r="F435" s="491"/>
      <c r="G435" s="491"/>
      <c r="H435" s="491"/>
      <c r="I435" s="492"/>
    </row>
    <row r="436" spans="2:9" ht="18" customHeight="1" x14ac:dyDescent="0.25">
      <c r="B436" s="99" t="s">
        <v>56</v>
      </c>
      <c r="C436" s="100" t="s">
        <v>57</v>
      </c>
      <c r="D436" s="100"/>
      <c r="E436" s="100"/>
      <c r="F436" s="100" t="s">
        <v>58</v>
      </c>
      <c r="G436" s="100" t="s">
        <v>59</v>
      </c>
      <c r="H436" s="100" t="s">
        <v>60</v>
      </c>
      <c r="I436" s="101" t="s">
        <v>61</v>
      </c>
    </row>
    <row r="437" spans="2:9" ht="18" customHeight="1" x14ac:dyDescent="0.25">
      <c r="B437" s="476" t="s">
        <v>62</v>
      </c>
      <c r="C437" s="477"/>
      <c r="D437" s="477"/>
      <c r="E437" s="477"/>
      <c r="F437" s="477"/>
      <c r="G437" s="477"/>
      <c r="H437" s="477"/>
      <c r="I437" s="478"/>
    </row>
    <row r="438" spans="2:9" ht="18" customHeight="1" x14ac:dyDescent="0.25">
      <c r="B438" s="294" t="s">
        <v>107</v>
      </c>
      <c r="C438" s="291" t="s">
        <v>73</v>
      </c>
      <c r="D438" s="176"/>
      <c r="E438" s="177"/>
      <c r="F438" s="295" t="s">
        <v>63</v>
      </c>
      <c r="G438" s="106">
        <v>0.5</v>
      </c>
      <c r="H438" s="106">
        <f>9/1.8946</f>
        <v>4.7503430803335798</v>
      </c>
      <c r="I438" s="102">
        <f>ROUND(G438*H438,2)</f>
        <v>2.38</v>
      </c>
    </row>
    <row r="439" spans="2:9" ht="18" customHeight="1" x14ac:dyDescent="0.25">
      <c r="B439" s="448" t="s">
        <v>65</v>
      </c>
      <c r="C439" s="449"/>
      <c r="D439" s="449"/>
      <c r="E439" s="449"/>
      <c r="F439" s="449"/>
      <c r="G439" s="449"/>
      <c r="H439" s="449"/>
      <c r="I439" s="103">
        <f>SUM(I438:I438)</f>
        <v>2.38</v>
      </c>
    </row>
    <row r="440" spans="2:9" ht="18" customHeight="1" x14ac:dyDescent="0.25">
      <c r="B440" s="476" t="s">
        <v>71</v>
      </c>
      <c r="C440" s="477"/>
      <c r="D440" s="477"/>
      <c r="E440" s="477"/>
      <c r="F440" s="477"/>
      <c r="G440" s="477"/>
      <c r="H440" s="477"/>
      <c r="I440" s="478"/>
    </row>
    <row r="441" spans="2:9" ht="18" customHeight="1" x14ac:dyDescent="0.25">
      <c r="B441" s="294" t="s">
        <v>168</v>
      </c>
      <c r="C441" s="290" t="s">
        <v>245</v>
      </c>
      <c r="D441" s="291"/>
      <c r="E441" s="177"/>
      <c r="F441" s="295" t="s">
        <v>74</v>
      </c>
      <c r="G441" s="106">
        <v>1</v>
      </c>
      <c r="H441" s="106">
        <v>42</v>
      </c>
      <c r="I441" s="102">
        <f>ROUND(G441*H441,2)</f>
        <v>42</v>
      </c>
    </row>
    <row r="442" spans="2:9" ht="18" customHeight="1" x14ac:dyDescent="0.25">
      <c r="B442" s="448" t="s">
        <v>72</v>
      </c>
      <c r="C442" s="449"/>
      <c r="D442" s="449"/>
      <c r="E442" s="449"/>
      <c r="F442" s="449"/>
      <c r="G442" s="449"/>
      <c r="H442" s="449"/>
      <c r="I442" s="103">
        <f>SUM(I441)</f>
        <v>42</v>
      </c>
    </row>
    <row r="443" spans="2:9" ht="18" customHeight="1" x14ac:dyDescent="0.25">
      <c r="B443" s="484"/>
      <c r="C443" s="485"/>
      <c r="D443" s="485"/>
      <c r="E443" s="485"/>
      <c r="F443" s="485"/>
      <c r="G443" s="485"/>
      <c r="H443" s="485"/>
      <c r="I443" s="486"/>
    </row>
    <row r="444" spans="2:9" ht="18" customHeight="1" x14ac:dyDescent="0.25">
      <c r="B444" s="493" t="s">
        <v>66</v>
      </c>
      <c r="C444" s="494"/>
      <c r="D444" s="494"/>
      <c r="E444" s="494"/>
      <c r="F444" s="494"/>
      <c r="G444" s="494"/>
      <c r="H444" s="494"/>
      <c r="I444" s="104">
        <f>I439+I442</f>
        <v>44.38</v>
      </c>
    </row>
    <row r="445" spans="2:9" ht="18" customHeight="1" x14ac:dyDescent="0.25">
      <c r="B445" s="493" t="s">
        <v>67</v>
      </c>
      <c r="C445" s="494"/>
      <c r="D445" s="494"/>
      <c r="E445" s="494"/>
      <c r="F445" s="494"/>
      <c r="G445" s="494"/>
      <c r="H445" s="494"/>
      <c r="I445" s="104">
        <f>ROUND(I439*$D$14,2)</f>
        <v>2.13</v>
      </c>
    </row>
    <row r="446" spans="2:9" ht="18" customHeight="1" x14ac:dyDescent="0.25">
      <c r="B446" s="479" t="s">
        <v>68</v>
      </c>
      <c r="C446" s="480"/>
      <c r="D446" s="480"/>
      <c r="E446" s="480"/>
      <c r="F446" s="480"/>
      <c r="G446" s="480"/>
      <c r="H446" s="480"/>
      <c r="I446" s="105">
        <f>I444+I445</f>
        <v>46.510000000000005</v>
      </c>
    </row>
    <row r="447" spans="2:9" ht="18" customHeight="1" x14ac:dyDescent="0.25">
      <c r="B447" s="292"/>
      <c r="C447" s="293"/>
      <c r="D447" s="293"/>
      <c r="E447" s="293"/>
      <c r="F447" s="293"/>
      <c r="G447" s="293"/>
      <c r="H447" s="293"/>
      <c r="I447" s="136"/>
    </row>
    <row r="448" spans="2:9" ht="18" customHeight="1" x14ac:dyDescent="0.25">
      <c r="B448" s="86"/>
      <c r="C448" s="87"/>
      <c r="D448" s="88"/>
      <c r="E448" s="89"/>
      <c r="F448" s="313"/>
      <c r="G448" s="313"/>
      <c r="H448" s="87"/>
      <c r="I448" s="87"/>
    </row>
    <row r="449" spans="2:9" ht="18" customHeight="1" x14ac:dyDescent="0.25">
      <c r="B449" s="474" t="s">
        <v>246</v>
      </c>
      <c r="C449" s="475"/>
      <c r="D449" s="475"/>
      <c r="E449" s="475"/>
      <c r="F449" s="475"/>
      <c r="G449" s="475"/>
      <c r="H449" s="475"/>
      <c r="I449" s="487"/>
    </row>
    <row r="450" spans="2:9" ht="18" customHeight="1" x14ac:dyDescent="0.25">
      <c r="B450" s="488" t="s">
        <v>69</v>
      </c>
      <c r="C450" s="489"/>
      <c r="D450" s="95">
        <f>I464</f>
        <v>118.44</v>
      </c>
      <c r="E450" s="96"/>
      <c r="F450" s="96"/>
      <c r="G450" s="97"/>
      <c r="H450" s="97"/>
      <c r="I450" s="98" t="s">
        <v>75</v>
      </c>
    </row>
    <row r="451" spans="2:9" ht="18" customHeight="1" x14ac:dyDescent="0.25">
      <c r="B451" s="490"/>
      <c r="C451" s="491"/>
      <c r="D451" s="491"/>
      <c r="E451" s="491"/>
      <c r="F451" s="491"/>
      <c r="G451" s="491"/>
      <c r="H451" s="491"/>
      <c r="I451" s="492"/>
    </row>
    <row r="452" spans="2:9" ht="18" customHeight="1" x14ac:dyDescent="0.25">
      <c r="B452" s="99" t="s">
        <v>56</v>
      </c>
      <c r="C452" s="100" t="s">
        <v>57</v>
      </c>
      <c r="D452" s="100"/>
      <c r="E452" s="100"/>
      <c r="F452" s="100" t="s">
        <v>58</v>
      </c>
      <c r="G452" s="100" t="s">
        <v>59</v>
      </c>
      <c r="H452" s="100" t="s">
        <v>60</v>
      </c>
      <c r="I452" s="101" t="s">
        <v>61</v>
      </c>
    </row>
    <row r="453" spans="2:9" ht="18" customHeight="1" x14ac:dyDescent="0.25">
      <c r="B453" s="476" t="s">
        <v>62</v>
      </c>
      <c r="C453" s="477"/>
      <c r="D453" s="477"/>
      <c r="E453" s="477"/>
      <c r="F453" s="477"/>
      <c r="G453" s="477"/>
      <c r="H453" s="477"/>
      <c r="I453" s="478"/>
    </row>
    <row r="454" spans="2:9" ht="18" customHeight="1" x14ac:dyDescent="0.25">
      <c r="B454" s="294" t="s">
        <v>107</v>
      </c>
      <c r="C454" s="291" t="s">
        <v>73</v>
      </c>
      <c r="D454" s="176"/>
      <c r="E454" s="177"/>
      <c r="F454" s="295" t="s">
        <v>63</v>
      </c>
      <c r="G454" s="106">
        <v>1</v>
      </c>
      <c r="H454" s="106">
        <f>9/1.8946</f>
        <v>4.7503430803335798</v>
      </c>
      <c r="I454" s="102">
        <f>ROUND(G454*H454,2)</f>
        <v>4.75</v>
      </c>
    </row>
    <row r="455" spans="2:9" ht="18" customHeight="1" x14ac:dyDescent="0.25">
      <c r="B455" s="294" t="s">
        <v>106</v>
      </c>
      <c r="C455" s="291" t="s">
        <v>64</v>
      </c>
      <c r="D455" s="176"/>
      <c r="E455" s="177"/>
      <c r="F455" s="295" t="s">
        <v>63</v>
      </c>
      <c r="G455" s="106">
        <v>1</v>
      </c>
      <c r="H455" s="106">
        <f>6.33/1.8946</f>
        <v>3.3410746331679508</v>
      </c>
      <c r="I455" s="102">
        <f>ROUND(G455*H455,2)</f>
        <v>3.34</v>
      </c>
    </row>
    <row r="456" spans="2:9" ht="18" customHeight="1" x14ac:dyDescent="0.25">
      <c r="B456" s="448" t="s">
        <v>65</v>
      </c>
      <c r="C456" s="449"/>
      <c r="D456" s="449"/>
      <c r="E456" s="449"/>
      <c r="F456" s="449"/>
      <c r="G456" s="449"/>
      <c r="H456" s="449"/>
      <c r="I456" s="103">
        <f>SUM(I454:I455)</f>
        <v>8.09</v>
      </c>
    </row>
    <row r="457" spans="2:9" ht="18" customHeight="1" x14ac:dyDescent="0.25">
      <c r="B457" s="476" t="s">
        <v>71</v>
      </c>
      <c r="C457" s="477"/>
      <c r="D457" s="477"/>
      <c r="E457" s="477"/>
      <c r="F457" s="477"/>
      <c r="G457" s="477"/>
      <c r="H457" s="477"/>
      <c r="I457" s="478"/>
    </row>
    <row r="458" spans="2:9" ht="18" customHeight="1" x14ac:dyDescent="0.25">
      <c r="B458" s="294" t="s">
        <v>247</v>
      </c>
      <c r="C458" s="481" t="s">
        <v>248</v>
      </c>
      <c r="D458" s="481"/>
      <c r="E458" s="481"/>
      <c r="F458" s="295" t="s">
        <v>74</v>
      </c>
      <c r="G458" s="106">
        <v>1</v>
      </c>
      <c r="H458" s="106">
        <v>14.65</v>
      </c>
      <c r="I458" s="102">
        <f>ROUND(G458*H458,2)</f>
        <v>14.65</v>
      </c>
    </row>
    <row r="459" spans="2:9" ht="18" customHeight="1" x14ac:dyDescent="0.25">
      <c r="B459" s="294" t="s">
        <v>249</v>
      </c>
      <c r="C459" s="481" t="s">
        <v>250</v>
      </c>
      <c r="D459" s="481"/>
      <c r="E459" s="481"/>
      <c r="F459" s="295" t="s">
        <v>74</v>
      </c>
      <c r="G459" s="106">
        <v>1</v>
      </c>
      <c r="H459" s="106">
        <v>88.46</v>
      </c>
      <c r="I459" s="102">
        <f>ROUND(G459*H459,2)</f>
        <v>88.46</v>
      </c>
    </row>
    <row r="460" spans="2:9" ht="18" customHeight="1" x14ac:dyDescent="0.25">
      <c r="B460" s="448" t="s">
        <v>72</v>
      </c>
      <c r="C460" s="449"/>
      <c r="D460" s="449"/>
      <c r="E460" s="449"/>
      <c r="F460" s="449"/>
      <c r="G460" s="449"/>
      <c r="H460" s="449"/>
      <c r="I460" s="103">
        <f>SUM(I458:I459)</f>
        <v>103.11</v>
      </c>
    </row>
    <row r="461" spans="2:9" ht="18" customHeight="1" x14ac:dyDescent="0.25">
      <c r="B461" s="484"/>
      <c r="C461" s="485"/>
      <c r="D461" s="485"/>
      <c r="E461" s="485"/>
      <c r="F461" s="485"/>
      <c r="G461" s="485"/>
      <c r="H461" s="485"/>
      <c r="I461" s="486"/>
    </row>
    <row r="462" spans="2:9" ht="18" customHeight="1" x14ac:dyDescent="0.25">
      <c r="B462" s="493" t="s">
        <v>66</v>
      </c>
      <c r="C462" s="494"/>
      <c r="D462" s="494"/>
      <c r="E462" s="494"/>
      <c r="F462" s="494"/>
      <c r="G462" s="494"/>
      <c r="H462" s="494"/>
      <c r="I462" s="104">
        <f>I456+I460</f>
        <v>111.2</v>
      </c>
    </row>
    <row r="463" spans="2:9" ht="18" customHeight="1" x14ac:dyDescent="0.25">
      <c r="B463" s="493" t="s">
        <v>67</v>
      </c>
      <c r="C463" s="494"/>
      <c r="D463" s="494"/>
      <c r="E463" s="494"/>
      <c r="F463" s="494"/>
      <c r="G463" s="494"/>
      <c r="H463" s="494"/>
      <c r="I463" s="104">
        <f>ROUND(I456*$D$14,2)</f>
        <v>7.24</v>
      </c>
    </row>
    <row r="464" spans="2:9" ht="18" customHeight="1" x14ac:dyDescent="0.25">
      <c r="B464" s="479" t="s">
        <v>68</v>
      </c>
      <c r="C464" s="480"/>
      <c r="D464" s="480"/>
      <c r="E464" s="480"/>
      <c r="F464" s="480"/>
      <c r="G464" s="480"/>
      <c r="H464" s="480"/>
      <c r="I464" s="105">
        <f>I462+I463</f>
        <v>118.44</v>
      </c>
    </row>
    <row r="465" spans="2:5" ht="18" customHeight="1" x14ac:dyDescent="0.25">
      <c r="B465" s="23"/>
      <c r="E465" s="24"/>
    </row>
  </sheetData>
  <mergeCells count="401">
    <mergeCell ref="B463:H463"/>
    <mergeCell ref="B464:H464"/>
    <mergeCell ref="C458:E458"/>
    <mergeCell ref="C459:E459"/>
    <mergeCell ref="B460:H460"/>
    <mergeCell ref="B461:G461"/>
    <mergeCell ref="H461:I461"/>
    <mergeCell ref="B462:H462"/>
    <mergeCell ref="B451:I451"/>
    <mergeCell ref="B453:G453"/>
    <mergeCell ref="H453:I453"/>
    <mergeCell ref="B456:H456"/>
    <mergeCell ref="B457:G457"/>
    <mergeCell ref="H457:I457"/>
    <mergeCell ref="B444:H444"/>
    <mergeCell ref="B445:H445"/>
    <mergeCell ref="B446:H446"/>
    <mergeCell ref="B449:G449"/>
    <mergeCell ref="H449:I449"/>
    <mergeCell ref="B450:C450"/>
    <mergeCell ref="B439:H439"/>
    <mergeCell ref="B440:G440"/>
    <mergeCell ref="H440:I440"/>
    <mergeCell ref="B442:H442"/>
    <mergeCell ref="B443:G443"/>
    <mergeCell ref="H443:I443"/>
    <mergeCell ref="B433:G433"/>
    <mergeCell ref="H433:I433"/>
    <mergeCell ref="B434:C434"/>
    <mergeCell ref="B435:I435"/>
    <mergeCell ref="B437:G437"/>
    <mergeCell ref="H437:I437"/>
    <mergeCell ref="B427:H427"/>
    <mergeCell ref="B428:G428"/>
    <mergeCell ref="H428:I428"/>
    <mergeCell ref="B429:H429"/>
    <mergeCell ref="B430:H430"/>
    <mergeCell ref="B431:H431"/>
    <mergeCell ref="B419:I419"/>
    <mergeCell ref="B421:G421"/>
    <mergeCell ref="H421:I421"/>
    <mergeCell ref="B424:H424"/>
    <mergeCell ref="B425:G425"/>
    <mergeCell ref="H425:I425"/>
    <mergeCell ref="B412:H412"/>
    <mergeCell ref="B413:H413"/>
    <mergeCell ref="B414:H414"/>
    <mergeCell ref="B417:G417"/>
    <mergeCell ref="H417:I417"/>
    <mergeCell ref="B418:C418"/>
    <mergeCell ref="C403:E403"/>
    <mergeCell ref="C404:E404"/>
    <mergeCell ref="C409:D409"/>
    <mergeCell ref="B410:H410"/>
    <mergeCell ref="B411:G411"/>
    <mergeCell ref="H411:I411"/>
    <mergeCell ref="B395:I395"/>
    <mergeCell ref="B397:G397"/>
    <mergeCell ref="H397:I397"/>
    <mergeCell ref="B401:H401"/>
    <mergeCell ref="B402:G402"/>
    <mergeCell ref="H402:I402"/>
    <mergeCell ref="B389:H389"/>
    <mergeCell ref="B390:H390"/>
    <mergeCell ref="B391:H391"/>
    <mergeCell ref="B393:G393"/>
    <mergeCell ref="H393:I393"/>
    <mergeCell ref="B394:C394"/>
    <mergeCell ref="C380:E380"/>
    <mergeCell ref="C382:D382"/>
    <mergeCell ref="C383:E383"/>
    <mergeCell ref="C386:E386"/>
    <mergeCell ref="B387:H387"/>
    <mergeCell ref="B388:G388"/>
    <mergeCell ref="H388:I388"/>
    <mergeCell ref="B372:I372"/>
    <mergeCell ref="B374:G374"/>
    <mergeCell ref="H374:I374"/>
    <mergeCell ref="B378:H378"/>
    <mergeCell ref="B379:G379"/>
    <mergeCell ref="H379:I379"/>
    <mergeCell ref="B366:H366"/>
    <mergeCell ref="B367:H367"/>
    <mergeCell ref="B368:H368"/>
    <mergeCell ref="B370:G370"/>
    <mergeCell ref="H370:I370"/>
    <mergeCell ref="B371:C371"/>
    <mergeCell ref="C357:E357"/>
    <mergeCell ref="C359:D359"/>
    <mergeCell ref="C360:E360"/>
    <mergeCell ref="C363:E363"/>
    <mergeCell ref="B364:H364"/>
    <mergeCell ref="B365:G365"/>
    <mergeCell ref="H365:I365"/>
    <mergeCell ref="B349:I349"/>
    <mergeCell ref="B351:G351"/>
    <mergeCell ref="H351:I351"/>
    <mergeCell ref="B355:H355"/>
    <mergeCell ref="B356:G356"/>
    <mergeCell ref="H356:I356"/>
    <mergeCell ref="B343:H343"/>
    <mergeCell ref="B344:H344"/>
    <mergeCell ref="B345:H345"/>
    <mergeCell ref="B347:G347"/>
    <mergeCell ref="H347:I347"/>
    <mergeCell ref="B348:C348"/>
    <mergeCell ref="C334:E334"/>
    <mergeCell ref="C336:D336"/>
    <mergeCell ref="C337:E337"/>
    <mergeCell ref="C340:E340"/>
    <mergeCell ref="B341:H341"/>
    <mergeCell ref="B342:G342"/>
    <mergeCell ref="H342:I342"/>
    <mergeCell ref="B325:C325"/>
    <mergeCell ref="B326:I326"/>
    <mergeCell ref="B328:G328"/>
    <mergeCell ref="H328:I328"/>
    <mergeCell ref="B332:H332"/>
    <mergeCell ref="B333:G333"/>
    <mergeCell ref="H333:I333"/>
    <mergeCell ref="B320:H320"/>
    <mergeCell ref="B321:H321"/>
    <mergeCell ref="B322:H322"/>
    <mergeCell ref="B323:H323"/>
    <mergeCell ref="B324:G324"/>
    <mergeCell ref="H324:I324"/>
    <mergeCell ref="C311:E311"/>
    <mergeCell ref="C313:D313"/>
    <mergeCell ref="C314:E314"/>
    <mergeCell ref="C317:E317"/>
    <mergeCell ref="B318:H318"/>
    <mergeCell ref="B319:G319"/>
    <mergeCell ref="H319:I319"/>
    <mergeCell ref="B303:I303"/>
    <mergeCell ref="B305:G305"/>
    <mergeCell ref="H305:I305"/>
    <mergeCell ref="B309:H309"/>
    <mergeCell ref="B310:G310"/>
    <mergeCell ref="H310:I310"/>
    <mergeCell ref="B297:H297"/>
    <mergeCell ref="B298:H298"/>
    <mergeCell ref="B299:H299"/>
    <mergeCell ref="B301:G301"/>
    <mergeCell ref="H301:I301"/>
    <mergeCell ref="B302:C302"/>
    <mergeCell ref="C289:E289"/>
    <mergeCell ref="C291:D291"/>
    <mergeCell ref="C294:E294"/>
    <mergeCell ref="B295:H295"/>
    <mergeCell ref="B296:G296"/>
    <mergeCell ref="H296:I296"/>
    <mergeCell ref="B281:C281"/>
    <mergeCell ref="B282:I282"/>
    <mergeCell ref="B284:G284"/>
    <mergeCell ref="H284:I284"/>
    <mergeCell ref="B287:H287"/>
    <mergeCell ref="B288:G288"/>
    <mergeCell ref="H288:I288"/>
    <mergeCell ref="B275:G275"/>
    <mergeCell ref="H275:I275"/>
    <mergeCell ref="B276:H276"/>
    <mergeCell ref="B277:H277"/>
    <mergeCell ref="B278:H278"/>
    <mergeCell ref="B280:G280"/>
    <mergeCell ref="H280:I280"/>
    <mergeCell ref="B266:H266"/>
    <mergeCell ref="B267:G267"/>
    <mergeCell ref="H267:I267"/>
    <mergeCell ref="C270:D270"/>
    <mergeCell ref="C272:D272"/>
    <mergeCell ref="B274:H274"/>
    <mergeCell ref="B256:H256"/>
    <mergeCell ref="B258:G258"/>
    <mergeCell ref="H258:I258"/>
    <mergeCell ref="B259:C259"/>
    <mergeCell ref="B260:I260"/>
    <mergeCell ref="B262:G262"/>
    <mergeCell ref="H262:I262"/>
    <mergeCell ref="C250:E250"/>
    <mergeCell ref="B252:H252"/>
    <mergeCell ref="B253:G253"/>
    <mergeCell ref="H253:I253"/>
    <mergeCell ref="B254:H254"/>
    <mergeCell ref="B255:H255"/>
    <mergeCell ref="B243:G243"/>
    <mergeCell ref="H243:I243"/>
    <mergeCell ref="B246:H246"/>
    <mergeCell ref="B247:G247"/>
    <mergeCell ref="H247:I247"/>
    <mergeCell ref="C249:D249"/>
    <mergeCell ref="B236:H236"/>
    <mergeCell ref="B237:H237"/>
    <mergeCell ref="B239:G239"/>
    <mergeCell ref="H239:I239"/>
    <mergeCell ref="B240:C240"/>
    <mergeCell ref="B241:I241"/>
    <mergeCell ref="C231:E231"/>
    <mergeCell ref="C232:E232"/>
    <mergeCell ref="B233:H233"/>
    <mergeCell ref="B234:G234"/>
    <mergeCell ref="H234:I234"/>
    <mergeCell ref="B235:H235"/>
    <mergeCell ref="B223:C223"/>
    <mergeCell ref="B224:I224"/>
    <mergeCell ref="B226:G226"/>
    <mergeCell ref="H226:I226"/>
    <mergeCell ref="B229:H229"/>
    <mergeCell ref="B230:G230"/>
    <mergeCell ref="H230:I230"/>
    <mergeCell ref="C57:E57"/>
    <mergeCell ref="B58:H58"/>
    <mergeCell ref="B62:G62"/>
    <mergeCell ref="H62:I62"/>
    <mergeCell ref="B205:H205"/>
    <mergeCell ref="B206:G206"/>
    <mergeCell ref="H206:I206"/>
    <mergeCell ref="C211:E211"/>
    <mergeCell ref="B129:H129"/>
    <mergeCell ref="B130:H130"/>
    <mergeCell ref="B131:H131"/>
    <mergeCell ref="B137:G137"/>
    <mergeCell ref="H137:I137"/>
    <mergeCell ref="H218:I218"/>
    <mergeCell ref="B195:G195"/>
    <mergeCell ref="H195:I195"/>
    <mergeCell ref="B196:C196"/>
    <mergeCell ref="B222:G222"/>
    <mergeCell ref="H222:I222"/>
    <mergeCell ref="B51:G51"/>
    <mergeCell ref="H51:I51"/>
    <mergeCell ref="B52:C52"/>
    <mergeCell ref="B53:I53"/>
    <mergeCell ref="B55:G55"/>
    <mergeCell ref="C56:E56"/>
    <mergeCell ref="H55:I55"/>
    <mergeCell ref="B217:H217"/>
    <mergeCell ref="B218:G218"/>
    <mergeCell ref="B59:G59"/>
    <mergeCell ref="B65:H65"/>
    <mergeCell ref="H59:I59"/>
    <mergeCell ref="B61:H61"/>
    <mergeCell ref="C60:E60"/>
    <mergeCell ref="B63:H63"/>
    <mergeCell ref="B199:G199"/>
    <mergeCell ref="H199:I199"/>
    <mergeCell ref="B219:H219"/>
    <mergeCell ref="B220:H220"/>
    <mergeCell ref="B221:H221"/>
    <mergeCell ref="C209:D209"/>
    <mergeCell ref="B197:I197"/>
    <mergeCell ref="B161:G161"/>
    <mergeCell ref="H161:I161"/>
    <mergeCell ref="B169:H169"/>
    <mergeCell ref="B159:I159"/>
    <mergeCell ref="B163:H163"/>
    <mergeCell ref="B164:G164"/>
    <mergeCell ref="H164:I164"/>
    <mergeCell ref="B168:H168"/>
    <mergeCell ref="B167:G167"/>
    <mergeCell ref="H167:I167"/>
    <mergeCell ref="B166:H166"/>
    <mergeCell ref="B173:C173"/>
    <mergeCell ref="B174:I174"/>
    <mergeCell ref="B172:G172"/>
    <mergeCell ref="H172:I172"/>
    <mergeCell ref="B190:G190"/>
    <mergeCell ref="H190:I190"/>
    <mergeCell ref="B176:G176"/>
    <mergeCell ref="H176:I176"/>
    <mergeCell ref="B191:H191"/>
    <mergeCell ref="H180:I180"/>
    <mergeCell ref="B189:H189"/>
    <mergeCell ref="B192:H192"/>
    <mergeCell ref="B193:H193"/>
    <mergeCell ref="B179:H179"/>
    <mergeCell ref="B158:C158"/>
    <mergeCell ref="B170:H170"/>
    <mergeCell ref="B133:G133"/>
    <mergeCell ref="H133:I133"/>
    <mergeCell ref="B134:C134"/>
    <mergeCell ref="B135:I135"/>
    <mergeCell ref="B153:H153"/>
    <mergeCell ref="B154:H154"/>
    <mergeCell ref="B142:G142"/>
    <mergeCell ref="H142:I142"/>
    <mergeCell ref="C143:E143"/>
    <mergeCell ref="C144:E144"/>
    <mergeCell ref="B150:H150"/>
    <mergeCell ref="B152:H152"/>
    <mergeCell ref="C149:E149"/>
    <mergeCell ref="B157:G157"/>
    <mergeCell ref="H157:I157"/>
    <mergeCell ref="B151:G151"/>
    <mergeCell ref="H151:I151"/>
    <mergeCell ref="B141:H141"/>
    <mergeCell ref="B180:G180"/>
    <mergeCell ref="H119:I119"/>
    <mergeCell ref="C120:E120"/>
    <mergeCell ref="C121:E121"/>
    <mergeCell ref="C126:D126"/>
    <mergeCell ref="B127:H127"/>
    <mergeCell ref="B128:G128"/>
    <mergeCell ref="H128:I128"/>
    <mergeCell ref="B108:H108"/>
    <mergeCell ref="B110:G110"/>
    <mergeCell ref="H110:I110"/>
    <mergeCell ref="B111:C111"/>
    <mergeCell ref="B112:I112"/>
    <mergeCell ref="B114:G114"/>
    <mergeCell ref="H114:I114"/>
    <mergeCell ref="B118:H118"/>
    <mergeCell ref="B119:G119"/>
    <mergeCell ref="C103:E103"/>
    <mergeCell ref="B104:H104"/>
    <mergeCell ref="B105:G105"/>
    <mergeCell ref="H105:I105"/>
    <mergeCell ref="B106:H106"/>
    <mergeCell ref="B107:H107"/>
    <mergeCell ref="B95:H95"/>
    <mergeCell ref="B96:G96"/>
    <mergeCell ref="H96:I96"/>
    <mergeCell ref="C97:E97"/>
    <mergeCell ref="C99:D99"/>
    <mergeCell ref="C100:E100"/>
    <mergeCell ref="B87:G87"/>
    <mergeCell ref="H87:I87"/>
    <mergeCell ref="B88:C88"/>
    <mergeCell ref="B89:I89"/>
    <mergeCell ref="B91:G91"/>
    <mergeCell ref="H91:I91"/>
    <mergeCell ref="B81:H81"/>
    <mergeCell ref="B82:G82"/>
    <mergeCell ref="H82:I82"/>
    <mergeCell ref="B83:H83"/>
    <mergeCell ref="B84:H84"/>
    <mergeCell ref="B85:H85"/>
    <mergeCell ref="B73:H73"/>
    <mergeCell ref="B74:G74"/>
    <mergeCell ref="H74:I74"/>
    <mergeCell ref="C75:E75"/>
    <mergeCell ref="C80:E80"/>
    <mergeCell ref="B66:G66"/>
    <mergeCell ref="H66:I66"/>
    <mergeCell ref="B67:C67"/>
    <mergeCell ref="B68:I68"/>
    <mergeCell ref="C78:E78"/>
    <mergeCell ref="B64:H64"/>
    <mergeCell ref="C40:E40"/>
    <mergeCell ref="B34:G34"/>
    <mergeCell ref="B70:G70"/>
    <mergeCell ref="H70:I70"/>
    <mergeCell ref="B49:H49"/>
    <mergeCell ref="H42:I42"/>
    <mergeCell ref="C43:E43"/>
    <mergeCell ref="B30:H30"/>
    <mergeCell ref="B31:H31"/>
    <mergeCell ref="B46:G46"/>
    <mergeCell ref="H46:I46"/>
    <mergeCell ref="H34:I34"/>
    <mergeCell ref="B35:C35"/>
    <mergeCell ref="B36:I36"/>
    <mergeCell ref="B38:G38"/>
    <mergeCell ref="H38:I38"/>
    <mergeCell ref="B41:H41"/>
    <mergeCell ref="B42:G42"/>
    <mergeCell ref="B47:H47"/>
    <mergeCell ref="B48:H48"/>
    <mergeCell ref="C44:E44"/>
    <mergeCell ref="B2:C7"/>
    <mergeCell ref="D2:J3"/>
    <mergeCell ref="D4:J5"/>
    <mergeCell ref="D6:J7"/>
    <mergeCell ref="B9:E9"/>
    <mergeCell ref="D14:E14"/>
    <mergeCell ref="F14:G14"/>
    <mergeCell ref="H14:I14"/>
    <mergeCell ref="F9:J9"/>
    <mergeCell ref="C26:E26"/>
    <mergeCell ref="C27:E27"/>
    <mergeCell ref="B28:H28"/>
    <mergeCell ref="B29:G29"/>
    <mergeCell ref="B10:E10"/>
    <mergeCell ref="F10:I10"/>
    <mergeCell ref="B14:C14"/>
    <mergeCell ref="B12:I12"/>
    <mergeCell ref="B45:H45"/>
    <mergeCell ref="B15:I15"/>
    <mergeCell ref="B16:C16"/>
    <mergeCell ref="C39:E39"/>
    <mergeCell ref="B17:I17"/>
    <mergeCell ref="B19:G19"/>
    <mergeCell ref="H19:I19"/>
    <mergeCell ref="C20:E20"/>
    <mergeCell ref="C21:E21"/>
    <mergeCell ref="C25:E25"/>
    <mergeCell ref="B22:H22"/>
    <mergeCell ref="B23:G23"/>
    <mergeCell ref="H23:I23"/>
    <mergeCell ref="C24:E24"/>
    <mergeCell ref="H29:I29"/>
    <mergeCell ref="B32:H32"/>
  </mergeCells>
  <printOptions horizontalCentered="1" gridLines="1"/>
  <pageMargins left="0.43307086614173229" right="0" top="0.70866141732283472" bottom="0.35433070866141736" header="0" footer="0.39370078740157483"/>
  <pageSetup paperSize="9" scale="62" orientation="portrait" horizontalDpi="1200" verticalDpi="1200" r:id="rId1"/>
  <headerFooter alignWithMargins="0"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showGridLines="0" tabSelected="1" topLeftCell="A22" workbookViewId="0">
      <selection activeCell="T14" sqref="T14"/>
    </sheetView>
  </sheetViews>
  <sheetFormatPr defaultRowHeight="15" x14ac:dyDescent="0.25"/>
  <cols>
    <col min="1" max="1" width="9.140625" style="34"/>
    <col min="2" max="2" width="13" style="34" customWidth="1"/>
    <col min="3" max="3" width="6.42578125" style="34" customWidth="1"/>
    <col min="4" max="4" width="9.7109375" style="34" bestFit="1" customWidth="1"/>
    <col min="5" max="5" width="2.85546875" style="34" bestFit="1" customWidth="1"/>
    <col min="6" max="6" width="9.7109375" style="34" bestFit="1" customWidth="1"/>
    <col min="7" max="7" width="1.7109375" style="34" bestFit="1" customWidth="1"/>
    <col min="8" max="8" width="9.7109375" style="34" bestFit="1" customWidth="1"/>
    <col min="9" max="9" width="2.140625" style="34" customWidth="1"/>
    <col min="10" max="10" width="9.7109375" style="34" bestFit="1" customWidth="1"/>
    <col min="11" max="11" width="1.7109375" style="34" bestFit="1" customWidth="1"/>
    <col min="12" max="12" width="8.28515625" style="34" customWidth="1"/>
    <col min="13" max="13" width="9.42578125" style="34" customWidth="1"/>
    <col min="14" max="14" width="3.7109375" style="34" customWidth="1"/>
    <col min="15" max="15" width="5.7109375" style="34" customWidth="1"/>
    <col min="16" max="16384" width="9.140625" style="34"/>
  </cols>
  <sheetData>
    <row r="1" spans="2:15" ht="30" x14ac:dyDescent="0.25">
      <c r="B1" s="55"/>
      <c r="C1" s="50"/>
      <c r="D1" s="54" t="s">
        <v>26</v>
      </c>
      <c r="E1" s="53" t="s">
        <v>26</v>
      </c>
      <c r="F1" s="52"/>
      <c r="G1" s="52"/>
      <c r="H1" s="52"/>
      <c r="I1" s="51"/>
      <c r="J1" s="50"/>
      <c r="K1" s="50"/>
      <c r="L1" s="50"/>
      <c r="M1" s="50"/>
      <c r="N1" s="50"/>
      <c r="O1" s="49"/>
    </row>
    <row r="2" spans="2:15" ht="30" x14ac:dyDescent="0.25">
      <c r="B2" s="48"/>
      <c r="C2" s="43"/>
      <c r="D2" s="47" t="s">
        <v>25</v>
      </c>
      <c r="E2" s="46" t="s">
        <v>25</v>
      </c>
      <c r="F2" s="45"/>
      <c r="G2" s="45"/>
      <c r="H2" s="45"/>
      <c r="I2" s="44"/>
      <c r="J2" s="43"/>
      <c r="K2" s="43"/>
      <c r="L2" s="43"/>
      <c r="M2" s="43"/>
      <c r="N2" s="43"/>
      <c r="O2" s="42"/>
    </row>
    <row r="3" spans="2:15" ht="30" x14ac:dyDescent="0.25">
      <c r="B3" s="41"/>
      <c r="C3" s="36"/>
      <c r="D3" s="40" t="s">
        <v>24</v>
      </c>
      <c r="E3" s="39" t="s">
        <v>24</v>
      </c>
      <c r="F3" s="38"/>
      <c r="G3" s="38"/>
      <c r="H3" s="38"/>
      <c r="I3" s="37"/>
      <c r="J3" s="36"/>
      <c r="K3" s="36"/>
      <c r="L3" s="36"/>
      <c r="M3" s="36"/>
      <c r="N3" s="36"/>
      <c r="O3" s="35"/>
    </row>
    <row r="4" spans="2:15" x14ac:dyDescent="0.25"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1"/>
    </row>
    <row r="5" spans="2:15" x14ac:dyDescent="0.25"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1"/>
    </row>
    <row r="6" spans="2:15" ht="18" x14ac:dyDescent="0.25">
      <c r="B6" s="508" t="s">
        <v>30</v>
      </c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10"/>
    </row>
    <row r="7" spans="2:15" x14ac:dyDescent="0.25">
      <c r="B7" s="59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1"/>
    </row>
    <row r="8" spans="2:15" ht="18" x14ac:dyDescent="0.25">
      <c r="B8" s="511" t="s">
        <v>23</v>
      </c>
      <c r="C8" s="511"/>
      <c r="D8" s="511"/>
      <c r="E8" s="511"/>
      <c r="F8" s="511"/>
      <c r="G8" s="511"/>
      <c r="H8" s="511"/>
      <c r="I8" s="511"/>
      <c r="J8" s="511" t="s">
        <v>22</v>
      </c>
      <c r="K8" s="511"/>
      <c r="L8" s="511"/>
      <c r="M8" s="511"/>
      <c r="N8" s="511"/>
      <c r="O8" s="511"/>
    </row>
    <row r="9" spans="2:15" ht="20.100000000000001" customHeight="1" x14ac:dyDescent="0.25">
      <c r="B9" s="506" t="s">
        <v>31</v>
      </c>
      <c r="C9" s="506"/>
      <c r="D9" s="506"/>
      <c r="E9" s="506"/>
      <c r="F9" s="506"/>
      <c r="G9" s="506"/>
      <c r="H9" s="506"/>
      <c r="I9" s="506"/>
      <c r="J9" s="507">
        <v>7.2999999999999995E-2</v>
      </c>
      <c r="K9" s="507"/>
      <c r="L9" s="507"/>
      <c r="M9" s="507"/>
      <c r="N9" s="507"/>
      <c r="O9" s="507"/>
    </row>
    <row r="10" spans="2:15" ht="20.100000000000001" customHeight="1" x14ac:dyDescent="0.25">
      <c r="B10" s="506" t="s">
        <v>32</v>
      </c>
      <c r="C10" s="506"/>
      <c r="D10" s="506"/>
      <c r="E10" s="506"/>
      <c r="F10" s="506"/>
      <c r="G10" s="506"/>
      <c r="H10" s="506"/>
      <c r="I10" s="506"/>
      <c r="J10" s="507">
        <v>4.9000000000000002E-2</v>
      </c>
      <c r="K10" s="507"/>
      <c r="L10" s="507"/>
      <c r="M10" s="507"/>
      <c r="N10" s="507"/>
      <c r="O10" s="507"/>
    </row>
    <row r="11" spans="2:15" ht="20.100000000000001" customHeight="1" x14ac:dyDescent="0.25">
      <c r="B11" s="506" t="s">
        <v>21</v>
      </c>
      <c r="C11" s="506"/>
      <c r="D11" s="506"/>
      <c r="E11" s="506"/>
      <c r="F11" s="506"/>
      <c r="G11" s="506"/>
      <c r="H11" s="506"/>
      <c r="I11" s="506"/>
      <c r="J11" s="507">
        <v>5.0000000000000001E-3</v>
      </c>
      <c r="K11" s="507"/>
      <c r="L11" s="507"/>
      <c r="M11" s="507"/>
      <c r="N11" s="507"/>
      <c r="O11" s="507"/>
    </row>
    <row r="12" spans="2:15" ht="20.100000000000001" customHeight="1" x14ac:dyDescent="0.25">
      <c r="B12" s="506" t="s">
        <v>33</v>
      </c>
      <c r="C12" s="506"/>
      <c r="D12" s="506"/>
      <c r="E12" s="506"/>
      <c r="F12" s="506"/>
      <c r="G12" s="506"/>
      <c r="H12" s="506"/>
      <c r="I12" s="506"/>
      <c r="J12" s="507">
        <v>0.03</v>
      </c>
      <c r="K12" s="507"/>
      <c r="L12" s="507"/>
      <c r="M12" s="507"/>
      <c r="N12" s="507"/>
      <c r="O12" s="507"/>
    </row>
    <row r="13" spans="2:15" ht="20.100000000000001" customHeight="1" x14ac:dyDescent="0.25">
      <c r="B13" s="506" t="s">
        <v>34</v>
      </c>
      <c r="C13" s="506"/>
      <c r="D13" s="506"/>
      <c r="E13" s="506"/>
      <c r="F13" s="506"/>
      <c r="G13" s="506"/>
      <c r="H13" s="506"/>
      <c r="I13" s="506"/>
      <c r="J13" s="507">
        <v>6.4999999999999997E-3</v>
      </c>
      <c r="K13" s="507"/>
      <c r="L13" s="507"/>
      <c r="M13" s="507"/>
      <c r="N13" s="507"/>
      <c r="O13" s="507"/>
    </row>
    <row r="14" spans="2:15" ht="20.100000000000001" customHeight="1" x14ac:dyDescent="0.25">
      <c r="B14" s="506" t="s">
        <v>35</v>
      </c>
      <c r="C14" s="506"/>
      <c r="D14" s="506"/>
      <c r="E14" s="506"/>
      <c r="F14" s="506"/>
      <c r="G14" s="506"/>
      <c r="H14" s="506"/>
      <c r="I14" s="506"/>
      <c r="J14" s="507">
        <v>0.03</v>
      </c>
      <c r="K14" s="507"/>
      <c r="L14" s="507"/>
      <c r="M14" s="507"/>
      <c r="N14" s="507"/>
      <c r="O14" s="507"/>
    </row>
    <row r="15" spans="2:15" ht="20.100000000000001" customHeight="1" x14ac:dyDescent="0.25">
      <c r="B15" s="515" t="s">
        <v>101</v>
      </c>
      <c r="C15" s="516"/>
      <c r="D15" s="516"/>
      <c r="E15" s="516"/>
      <c r="F15" s="516"/>
      <c r="G15" s="516"/>
      <c r="H15" s="516"/>
      <c r="I15" s="517"/>
      <c r="J15" s="518">
        <v>0.02</v>
      </c>
      <c r="K15" s="519"/>
      <c r="L15" s="519"/>
      <c r="M15" s="519"/>
      <c r="N15" s="519"/>
      <c r="O15" s="520"/>
    </row>
    <row r="16" spans="2:15" ht="20.100000000000001" customHeight="1" x14ac:dyDescent="0.25">
      <c r="B16" s="506" t="s">
        <v>114</v>
      </c>
      <c r="C16" s="506"/>
      <c r="D16" s="506"/>
      <c r="E16" s="506"/>
      <c r="F16" s="506"/>
      <c r="G16" s="506"/>
      <c r="H16" s="506"/>
      <c r="I16" s="506"/>
      <c r="J16" s="507">
        <v>7.1000000000000004E-3</v>
      </c>
      <c r="K16" s="507"/>
      <c r="L16" s="507"/>
      <c r="M16" s="507"/>
      <c r="N16" s="507"/>
      <c r="O16" s="507"/>
    </row>
    <row r="17" spans="2:15" x14ac:dyDescent="0.25"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1"/>
    </row>
    <row r="18" spans="2:15" ht="18" x14ac:dyDescent="0.25">
      <c r="B18" s="511" t="s">
        <v>36</v>
      </c>
      <c r="C18" s="511"/>
      <c r="D18" s="511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</row>
    <row r="19" spans="2:15" x14ac:dyDescent="0.25"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8"/>
    </row>
    <row r="20" spans="2:15" x14ac:dyDescent="0.25"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1"/>
    </row>
    <row r="21" spans="2:15" x14ac:dyDescent="0.25"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1"/>
    </row>
    <row r="22" spans="2:15" x14ac:dyDescent="0.25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/>
    </row>
    <row r="23" spans="2:15" x14ac:dyDescent="0.25">
      <c r="B23" s="5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/>
    </row>
    <row r="24" spans="2:15" x14ac:dyDescent="0.25">
      <c r="B24" s="5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/>
    </row>
    <row r="25" spans="2:15" x14ac:dyDescent="0.25"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/>
    </row>
    <row r="26" spans="2:15" x14ac:dyDescent="0.25"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/>
    </row>
    <row r="27" spans="2:15" x14ac:dyDescent="0.25">
      <c r="B27" s="59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/>
    </row>
    <row r="28" spans="2:15" x14ac:dyDescent="0.25"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</row>
    <row r="29" spans="2:15" x14ac:dyDescent="0.25">
      <c r="B29" s="59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/>
    </row>
    <row r="30" spans="2:15" x14ac:dyDescent="0.25"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4"/>
    </row>
    <row r="31" spans="2:15" x14ac:dyDescent="0.25"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/>
    </row>
    <row r="32" spans="2:15" ht="18" x14ac:dyDescent="0.25">
      <c r="B32" s="512" t="s">
        <v>37</v>
      </c>
      <c r="C32" s="513"/>
      <c r="D32" s="513"/>
      <c r="E32" s="513"/>
      <c r="F32" s="513"/>
      <c r="G32" s="513"/>
      <c r="H32" s="513"/>
      <c r="I32" s="513"/>
      <c r="J32" s="513"/>
      <c r="K32" s="513"/>
      <c r="L32" s="513"/>
      <c r="M32" s="513"/>
      <c r="N32" s="513"/>
      <c r="O32" s="514"/>
    </row>
    <row r="33" spans="2:15" x14ac:dyDescent="0.25"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8"/>
    </row>
    <row r="34" spans="2:15" ht="20.100000000000001" customHeight="1" x14ac:dyDescent="0.25">
      <c r="B34" s="521" t="s">
        <v>38</v>
      </c>
      <c r="C34" s="65" t="s">
        <v>39</v>
      </c>
      <c r="D34" s="66">
        <f>J10</f>
        <v>4.9000000000000002E-2</v>
      </c>
      <c r="E34" s="67" t="s">
        <v>40</v>
      </c>
      <c r="F34" s="68">
        <f>J16</f>
        <v>7.1000000000000004E-3</v>
      </c>
      <c r="G34" s="67" t="s">
        <v>41</v>
      </c>
      <c r="H34" s="69" t="s">
        <v>42</v>
      </c>
      <c r="I34" s="522">
        <f>J11</f>
        <v>5.0000000000000001E-3</v>
      </c>
      <c r="J34" s="522"/>
      <c r="K34" s="67" t="s">
        <v>41</v>
      </c>
      <c r="L34" s="69" t="s">
        <v>42</v>
      </c>
      <c r="M34" s="66">
        <f>J9</f>
        <v>7.2999999999999995E-2</v>
      </c>
      <c r="N34" s="67" t="s">
        <v>41</v>
      </c>
      <c r="O34" s="523">
        <v>-1</v>
      </c>
    </row>
    <row r="35" spans="2:15" ht="20.100000000000001" customHeight="1" x14ac:dyDescent="0.25">
      <c r="B35" s="521"/>
      <c r="C35" s="70"/>
      <c r="D35" s="71" t="s">
        <v>43</v>
      </c>
      <c r="E35" s="72" t="s">
        <v>44</v>
      </c>
      <c r="F35" s="73">
        <f>J12</f>
        <v>0.03</v>
      </c>
      <c r="G35" s="72" t="s">
        <v>44</v>
      </c>
      <c r="H35" s="73">
        <f>J13</f>
        <v>6.4999999999999997E-3</v>
      </c>
      <c r="I35" s="74" t="s">
        <v>44</v>
      </c>
      <c r="J35" s="74">
        <f>J14</f>
        <v>0.03</v>
      </c>
      <c r="K35" s="524">
        <f>-J15</f>
        <v>-0.02</v>
      </c>
      <c r="L35" s="524"/>
      <c r="M35" s="73" t="s">
        <v>41</v>
      </c>
      <c r="N35" s="70"/>
      <c r="O35" s="523"/>
    </row>
    <row r="36" spans="2:15" ht="15.75" x14ac:dyDescent="0.25"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7"/>
    </row>
    <row r="37" spans="2:15" ht="15" customHeight="1" x14ac:dyDescent="0.3">
      <c r="B37" s="525" t="s">
        <v>38</v>
      </c>
      <c r="C37" s="526">
        <f>((1+J10+J16)*(1+J11)*(1+J9)/(1-J12-J13-J14-J15))-1</f>
        <v>0.24670090476190443</v>
      </c>
      <c r="D37" s="526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9"/>
    </row>
    <row r="38" spans="2:15" ht="15" customHeight="1" x14ac:dyDescent="0.3">
      <c r="B38" s="525"/>
      <c r="C38" s="527"/>
      <c r="D38" s="52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</row>
    <row r="39" spans="2:15" x14ac:dyDescent="0.25"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4"/>
    </row>
    <row r="40" spans="2:15" x14ac:dyDescent="0.25"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4"/>
    </row>
    <row r="42" spans="2:15" x14ac:dyDescent="0.25">
      <c r="B42" s="80" t="s">
        <v>18</v>
      </c>
    </row>
  </sheetData>
  <mergeCells count="27">
    <mergeCell ref="B34:B35"/>
    <mergeCell ref="I34:J34"/>
    <mergeCell ref="O34:O35"/>
    <mergeCell ref="K35:L35"/>
    <mergeCell ref="B37:B38"/>
    <mergeCell ref="C37:D38"/>
    <mergeCell ref="B32:O32"/>
    <mergeCell ref="B15:I15"/>
    <mergeCell ref="J15:O15"/>
    <mergeCell ref="B11:I11"/>
    <mergeCell ref="J11:O11"/>
    <mergeCell ref="B12:I12"/>
    <mergeCell ref="J12:O12"/>
    <mergeCell ref="B13:I13"/>
    <mergeCell ref="J13:O13"/>
    <mergeCell ref="B14:I14"/>
    <mergeCell ref="J14:O14"/>
    <mergeCell ref="B16:I16"/>
    <mergeCell ref="J16:O16"/>
    <mergeCell ref="B18:O18"/>
    <mergeCell ref="B10:I10"/>
    <mergeCell ref="J10:O10"/>
    <mergeCell ref="B6:O6"/>
    <mergeCell ref="B8:I8"/>
    <mergeCell ref="J8:O8"/>
    <mergeCell ref="B9:I9"/>
    <mergeCell ref="J9:O9"/>
  </mergeCells>
  <pageMargins left="0.79" right="0.51181102362204722" top="0.78740157480314965" bottom="0.78740157480314965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8</vt:i4>
      </vt:variant>
    </vt:vector>
  </HeadingPairs>
  <TitlesOfParts>
    <vt:vector size="13" baseType="lpstr">
      <vt:lpstr>Planila Orçamentária</vt:lpstr>
      <vt:lpstr>Cronograma</vt:lpstr>
      <vt:lpstr>Memorial de Cálculo</vt:lpstr>
      <vt:lpstr>Composições de Custo</vt:lpstr>
      <vt:lpstr>BDI</vt:lpstr>
      <vt:lpstr>BDI!Area_de_impressao</vt:lpstr>
      <vt:lpstr>'Composições de Custo'!Area_de_impressao</vt:lpstr>
      <vt:lpstr>Cronograma!Area_de_impressao</vt:lpstr>
      <vt:lpstr>'Memorial de Cálculo'!Area_de_impressao</vt:lpstr>
      <vt:lpstr>'Planila Orçamentária'!Area_de_impressao</vt:lpstr>
      <vt:lpstr>'Composições de Custo'!Titulos_de_impressao</vt:lpstr>
      <vt:lpstr>'Memorial de Cálculo'!Titulos_de_impressao</vt:lpstr>
      <vt:lpstr>'Planila Orçamentária'!Titulos_de_impressao</vt:lpstr>
    </vt:vector>
  </TitlesOfParts>
  <Company>SESAPI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HPP</dc:creator>
  <cp:lastModifiedBy>SESAPI</cp:lastModifiedBy>
  <cp:lastPrinted>2015-03-17T13:37:52Z</cp:lastPrinted>
  <dcterms:created xsi:type="dcterms:W3CDTF">2008-07-14T14:43:26Z</dcterms:created>
  <dcterms:modified xsi:type="dcterms:W3CDTF">2015-03-17T13:38:02Z</dcterms:modified>
</cp:coreProperties>
</file>